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35" windowHeight="12255" activeTab="0"/>
  </bookViews>
  <sheets>
    <sheet name="1鯖用" sheetId="1" r:id="rId1"/>
    <sheet name="2(mixi)鯖用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28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7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6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5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4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3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2" authorId="0">
      <text>
        <r>
          <rPr>
            <b/>
            <sz val="9"/>
            <rFont val="ＭＳ Ｐゴシック"/>
            <family val="3"/>
          </rPr>
          <t>L1: 1.10    L6: 1.70
L2: 1.20    L7: 1.90
L3: 1.35    L8: 2.00
L4: 1.45    L9: 2.10
L5: 1.60    L10:2.35</t>
        </r>
      </text>
    </comment>
    <comment ref="I21" authorId="0">
      <text>
        <r>
          <rPr>
            <b/>
            <sz val="9"/>
            <rFont val="ＭＳ Ｐゴシック"/>
            <family val="3"/>
          </rPr>
          <t>L1: 0.000    L6: 0.075
L2: 0.015    L7: 0.090
L3: 0.030    L8: 0.105
L4: 0.045    L9: 0.120
L5: 0.060    L10:0.150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例
１１．６％増加
↓
0.116を代入
</t>
        </r>
      </text>
    </comment>
    <comment ref="B9" authorId="0">
      <text>
        <r>
          <rPr>
            <b/>
            <sz val="9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7" authorId="0">
      <text>
        <r>
          <rPr>
            <b/>
            <sz val="9"/>
            <rFont val="ＭＳ Ｐゴシック"/>
            <family val="3"/>
          </rPr>
          <t>セルをクリックするとリストが表示されるものがあります。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7" authorId="0">
      <text>
        <r>
          <rPr>
            <b/>
            <sz val="9"/>
            <rFont val="ＭＳ Ｐゴシック"/>
            <family val="3"/>
          </rPr>
          <t>セルをクリックするとリストが表示されるものがあります。</t>
        </r>
      </text>
    </comment>
    <comment ref="B9" authorId="0">
      <text>
        <r>
          <rPr>
            <b/>
            <sz val="9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例
１１．６％増加
↓
0.116を代入
</t>
        </r>
      </text>
    </comment>
    <comment ref="I21" authorId="0">
      <text>
        <r>
          <rPr>
            <b/>
            <sz val="9"/>
            <rFont val="ＭＳ Ｐゴシック"/>
            <family val="3"/>
          </rPr>
          <t>L1: 0.000    L6: 0.075
L2: 0.015    L7: 0.090
L3: 0.030    L8: 0.105
L4: 0.045    L9: 0.120
L5: 0.060    L10:0.150</t>
        </r>
      </text>
    </comment>
    <comment ref="I22" authorId="0">
      <text>
        <r>
          <rPr>
            <b/>
            <sz val="9"/>
            <rFont val="ＭＳ Ｐゴシック"/>
            <family val="3"/>
          </rPr>
          <t>L1: 1.10    L6: 1.60
L2: 1.20    L7: 1.75
L3: 1.30    L8: 1.90
L4: 1.40    L9: 2.10
L5: 1.50    L10:2.35</t>
        </r>
      </text>
    </comment>
    <comment ref="I23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4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5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6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7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8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</commentList>
</comments>
</file>

<file path=xl/sharedStrings.xml><?xml version="1.0" encoding="utf-8"?>
<sst xmlns="http://schemas.openxmlformats.org/spreadsheetml/2006/main" count="398" uniqueCount="82">
  <si>
    <t>入力</t>
  </si>
  <si>
    <t>結果</t>
  </si>
  <si>
    <t>３：各種値の代入</t>
  </si>
  <si>
    <t>攻撃側参戦武将</t>
  </si>
  <si>
    <t>１：参戦兵数</t>
  </si>
  <si>
    <t>HP</t>
  </si>
  <si>
    <t>剣兵</t>
  </si>
  <si>
    <t>槍兵</t>
  </si>
  <si>
    <t>弓兵</t>
  </si>
  <si>
    <t>騎馬兵</t>
  </si>
  <si>
    <t>矛槍兵</t>
  </si>
  <si>
    <t>弩兵</t>
  </si>
  <si>
    <t>近衛兵</t>
  </si>
  <si>
    <t>武将HP</t>
  </si>
  <si>
    <t>攻撃力</t>
  </si>
  <si>
    <t>出陣</t>
  </si>
  <si>
    <t xml:space="preserve">現在HP </t>
  </si>
  <si>
    <t>攻撃兵</t>
  </si>
  <si>
    <t>兵数</t>
  </si>
  <si>
    <t>守備兵</t>
  </si>
  <si>
    <t>属性</t>
  </si>
  <si>
    <t>騎馬</t>
  </si>
  <si>
    <t>被害数</t>
  </si>
  <si>
    <t>ダメージ</t>
  </si>
  <si>
    <t>討伐ゲージ</t>
  </si>
  <si>
    <t>生存数</t>
  </si>
  <si>
    <t>残りHP</t>
  </si>
  <si>
    <t>スキルによる攻撃付加（少数入力）</t>
  </si>
  <si>
    <t>武将</t>
  </si>
  <si>
    <t>弩兵</t>
  </si>
  <si>
    <t>斥侯</t>
  </si>
  <si>
    <t>斥侯騎</t>
  </si>
  <si>
    <t>兵全体</t>
  </si>
  <si>
    <t>矛槍</t>
  </si>
  <si>
    <t>剣兵攻撃</t>
  </si>
  <si>
    <t>弩</t>
  </si>
  <si>
    <t>近衛</t>
  </si>
  <si>
    <t>施設による攻撃付加（少数入力）</t>
  </si>
  <si>
    <t>習得経験値</t>
  </si>
  <si>
    <t>合計数</t>
  </si>
  <si>
    <t>鍛冶場Ｌｖ</t>
  </si>
  <si>
    <t>剣兵強化</t>
  </si>
  <si>
    <t>槍兵強化</t>
  </si>
  <si>
    <t>弓兵強化</t>
  </si>
  <si>
    <t>騎馬兵強化</t>
  </si>
  <si>
    <t>矛槍兵強化</t>
  </si>
  <si>
    <t>弩兵強化</t>
  </si>
  <si>
    <t>近衛騎兵強化</t>
  </si>
  <si>
    <t>各値補正表</t>
  </si>
  <si>
    <t>兵科別の戦闘表</t>
  </si>
  <si>
    <t>武将攻撃力</t>
  </si>
  <si>
    <t>兵攻撃</t>
  </si>
  <si>
    <t>武将攻撃</t>
  </si>
  <si>
    <t>合計攻撃</t>
  </si>
  <si>
    <t>基本防御値</t>
  </si>
  <si>
    <t>防御兵</t>
  </si>
  <si>
    <t>敵防御</t>
  </si>
  <si>
    <t>剣</t>
  </si>
  <si>
    <t>槍</t>
  </si>
  <si>
    <t>弓</t>
  </si>
  <si>
    <t>攻撃相対表</t>
  </si>
  <si>
    <t>守備相対表</t>
  </si>
  <si>
    <t>合計</t>
  </si>
  <si>
    <t>兵攻撃値</t>
  </si>
  <si>
    <t>武将攻撃値</t>
  </si>
  <si>
    <t>相対攻撃</t>
  </si>
  <si>
    <t>相対兵数</t>
  </si>
  <si>
    <t>弩兵</t>
  </si>
  <si>
    <t>近衛騎</t>
  </si>
  <si>
    <t>データ置き場</t>
  </si>
  <si>
    <t>鍛冶場Ｌ</t>
  </si>
  <si>
    <t>２(mixi)鯖用</t>
  </si>
  <si>
    <t>１鯖用</t>
  </si>
  <si>
    <t>HP</t>
  </si>
  <si>
    <t>武将ＨＰ</t>
  </si>
  <si>
    <t>斥侯騎兵</t>
  </si>
  <si>
    <t>弩兵</t>
  </si>
  <si>
    <t>近衛兵</t>
  </si>
  <si>
    <t>矛槍兵</t>
  </si>
  <si>
    <t>弩</t>
  </si>
  <si>
    <t>弩</t>
  </si>
  <si>
    <t>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</si>
</sst>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color indexed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8"/>
      <color indexed="10"/>
      <name val="ＭＳ Ｐゴシック"/>
      <family val="3"/>
    </font>
    <font>
      <b/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 style="thin"/>
      <right style="thin"/>
      <top style="medium"/>
      <bottom style="thin"/>
    </border>
    <border>
      <left style="thick"/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/>
      <right style="thin">
        <color indexed="39"/>
      </right>
      <top style="medium">
        <color indexed="39"/>
      </top>
      <bottom/>
    </border>
    <border>
      <left style="thin">
        <color indexed="39"/>
      </left>
      <right/>
      <top style="medium">
        <color indexed="39"/>
      </top>
      <bottom style="thin">
        <color indexed="39"/>
      </bottom>
    </border>
    <border>
      <left/>
      <right style="thick"/>
      <top style="medium">
        <color indexed="39"/>
      </top>
      <bottom style="thin">
        <color indexed="39"/>
      </bottom>
    </border>
    <border>
      <left style="thin"/>
      <right style="thin"/>
      <top style="thin"/>
      <bottom style="thin"/>
    </border>
    <border>
      <left style="thick"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 style="thick"/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medium">
        <color indexed="39"/>
      </top>
      <bottom style="thin">
        <color indexed="39"/>
      </bottom>
    </border>
    <border>
      <left/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/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ck"/>
      <top style="thin">
        <color indexed="39"/>
      </top>
      <bottom/>
    </border>
    <border>
      <left style="thin">
        <color indexed="39"/>
      </left>
      <right style="medium">
        <color indexed="8"/>
      </right>
      <top style="thin">
        <color indexed="39"/>
      </top>
      <bottom style="thin">
        <color indexed="39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medium"/>
    </border>
    <border>
      <left style="thick"/>
      <right style="thin">
        <color indexed="39"/>
      </right>
      <top style="medium">
        <color indexed="12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thick"/>
      <top style="medium">
        <color indexed="39"/>
      </top>
      <bottom style="medium">
        <color indexed="39"/>
      </bottom>
    </border>
    <border>
      <left style="thick"/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ck"/>
      <top style="medium">
        <color indexed="10"/>
      </top>
      <bottom style="thin">
        <color indexed="10"/>
      </bottom>
    </border>
    <border>
      <left style="thick"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/>
      <top style="thin">
        <color indexed="10"/>
      </top>
      <bottom style="thin">
        <color indexed="10"/>
      </bottom>
    </border>
    <border>
      <left style="thick"/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ck"/>
      <top style="thin">
        <color indexed="10"/>
      </top>
      <bottom style="medium">
        <color indexed="10"/>
      </bottom>
    </border>
    <border>
      <left style="thick"/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39"/>
      </left>
      <right style="medium">
        <color indexed="8"/>
      </right>
      <top style="thin">
        <color indexed="39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ck"/>
      <top style="medium"/>
      <bottom style="medium"/>
    </border>
    <border>
      <left style="thick"/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medium">
        <color indexed="39"/>
      </bottom>
    </border>
    <border>
      <left/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/>
      <right style="thin"/>
      <top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medium">
        <color indexed="39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ck">
        <color indexed="39"/>
      </right>
      <top style="medium"/>
      <bottom style="thick">
        <color indexed="39"/>
      </bottom>
    </border>
    <border>
      <left/>
      <right style="thin">
        <color indexed="39"/>
      </right>
      <top style="medium"/>
      <bottom style="thin">
        <color indexed="39"/>
      </bottom>
    </border>
    <border>
      <left/>
      <right style="thin">
        <color indexed="8"/>
      </right>
      <top style="medium"/>
      <bottom style="thick">
        <color indexed="8"/>
      </bottom>
    </border>
    <border>
      <left style="thin">
        <color indexed="8"/>
      </left>
      <right style="thin">
        <color indexed="8"/>
      </right>
      <top style="medium"/>
      <bottom style="thick">
        <color indexed="8"/>
      </bottom>
    </border>
    <border>
      <left style="thin">
        <color indexed="8"/>
      </left>
      <right/>
      <top style="medium"/>
      <bottom style="thick">
        <color indexed="8"/>
      </bottom>
    </border>
    <border>
      <left style="thick"/>
      <right style="thick"/>
      <top style="thick"/>
      <bottom style="thick">
        <color indexed="8"/>
      </bottom>
    </border>
    <border>
      <left style="medium"/>
      <right style="medium"/>
      <top style="thick">
        <color indexed="39"/>
      </top>
      <bottom style="thin">
        <color indexed="10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ck">
        <color indexed="8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ck">
        <color indexed="8"/>
      </top>
      <bottom style="thin">
        <color indexed="39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 style="thick"/>
      <right style="thick"/>
      <top/>
      <bottom/>
    </border>
    <border>
      <left style="medium"/>
      <right style="medium"/>
      <top style="thin">
        <color indexed="10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medium"/>
      <right style="medium"/>
      <top style="thin">
        <color indexed="10"/>
      </top>
      <bottom/>
    </border>
    <border>
      <left/>
      <right style="thin">
        <color indexed="39"/>
      </right>
      <top style="thin">
        <color indexed="39"/>
      </top>
      <bottom style="medium"/>
    </border>
    <border>
      <left style="thin">
        <color indexed="39"/>
      </left>
      <right style="thin">
        <color indexed="39"/>
      </right>
      <top style="thin">
        <color indexed="39"/>
      </top>
      <bottom style="medium"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 style="thin">
        <color indexed="10"/>
      </top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>
        <color indexed="56"/>
      </left>
      <right/>
      <top style="medium"/>
      <bottom/>
    </border>
    <border>
      <left/>
      <right style="thin">
        <color indexed="10"/>
      </right>
      <top style="medium"/>
      <bottom/>
    </border>
    <border>
      <left style="thin">
        <color indexed="10"/>
      </left>
      <right style="thin">
        <color indexed="10"/>
      </right>
      <top style="medium"/>
      <bottom/>
    </border>
    <border>
      <left style="thin">
        <color indexed="10"/>
      </left>
      <right/>
      <top style="medium"/>
      <bottom/>
    </border>
    <border>
      <left style="medium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/>
      <right style="thick">
        <color indexed="39"/>
      </right>
      <top/>
      <bottom style="thick">
        <color indexed="39"/>
      </bottom>
    </border>
    <border>
      <left style="thick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medium"/>
      <bottom style="medium"/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 diagonalUp="1"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 style="thin">
        <color indexed="39"/>
      </diagonal>
    </border>
    <border>
      <left style="medium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medium"/>
      <right style="medium"/>
      <top style="thin">
        <color indexed="10"/>
      </top>
      <bottom style="medium"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56"/>
      </left>
      <right/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thin">
        <color indexed="56"/>
      </bottom>
    </border>
    <border>
      <left style="thin">
        <color indexed="56"/>
      </left>
      <right/>
      <top style="thin">
        <color indexed="56"/>
      </top>
      <bottom/>
    </border>
    <border>
      <left style="thin">
        <color indexed="56"/>
      </left>
      <right/>
      <top style="medium"/>
      <bottom style="medium"/>
    </border>
    <border>
      <left/>
      <right style="thin">
        <color indexed="10"/>
      </right>
      <top style="medium"/>
      <bottom style="medium"/>
    </border>
    <border>
      <left style="thin">
        <color indexed="10"/>
      </left>
      <right style="thin">
        <color indexed="10"/>
      </right>
      <top style="medium"/>
      <bottom style="medium"/>
    </border>
    <border>
      <left style="thin">
        <color indexed="10"/>
      </left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thick">
        <color indexed="39"/>
      </bottom>
    </border>
    <border>
      <left/>
      <right/>
      <top/>
      <bottom style="medium">
        <color indexed="8"/>
      </bottom>
    </border>
    <border diagonalUp="1">
      <left style="thin">
        <color indexed="39"/>
      </left>
      <right/>
      <top/>
      <bottom style="medium"/>
      <diagonal style="thin">
        <color indexed="39"/>
      </diagonal>
    </border>
    <border>
      <left/>
      <right style="thin">
        <color indexed="39"/>
      </right>
      <top style="thick">
        <color indexed="8"/>
      </top>
      <bottom/>
    </border>
    <border diagonalUp="1">
      <left style="thin">
        <color indexed="39"/>
      </left>
      <right/>
      <top/>
      <bottom/>
      <diagonal style="thin">
        <color indexed="39"/>
      </diagonal>
    </border>
    <border>
      <left style="thin">
        <color indexed="10"/>
      </left>
      <right style="thin">
        <color indexed="10"/>
      </right>
      <top/>
      <bottom/>
    </border>
    <border>
      <left style="medium"/>
      <right style="medium"/>
      <top/>
      <bottom style="medium"/>
    </border>
    <border>
      <left style="medium"/>
      <right style="thin">
        <color indexed="39"/>
      </right>
      <top style="thin">
        <color indexed="39"/>
      </top>
      <bottom style="thin">
        <color indexed="39"/>
      </bottom>
    </border>
    <border>
      <left style="medium"/>
      <right style="thin"/>
      <top/>
      <bottom style="medium"/>
    </border>
    <border>
      <left style="thin"/>
      <right style="thin"/>
      <top style="thin">
        <color indexed="39"/>
      </top>
      <bottom style="medium"/>
    </border>
    <border>
      <left style="thin"/>
      <right style="thin"/>
      <top/>
      <bottom style="medium"/>
    </border>
    <border>
      <left style="thin">
        <color indexed="39"/>
      </left>
      <right style="thin">
        <color indexed="10"/>
      </right>
      <top/>
      <bottom style="medium"/>
    </border>
    <border>
      <left style="medium">
        <color indexed="36"/>
      </left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/>
      <top style="thick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2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 shrinkToFit="1"/>
    </xf>
    <xf numFmtId="20" fontId="5" fillId="0" borderId="13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6" fontId="2" fillId="0" borderId="22" xfId="0" applyNumberFormat="1" applyFont="1" applyBorder="1" applyAlignment="1">
      <alignment vertical="center" shrinkToFit="1"/>
    </xf>
    <xf numFmtId="176" fontId="2" fillId="0" borderId="23" xfId="0" applyNumberFormat="1" applyFont="1" applyBorder="1" applyAlignment="1">
      <alignment vertical="center" shrinkToFit="1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5" fillId="0" borderId="15" xfId="0" applyNumberFormat="1" applyFont="1" applyFill="1" applyBorder="1" applyAlignment="1">
      <alignment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0" fontId="5" fillId="0" borderId="26" xfId="0" applyNumberFormat="1" applyFont="1" applyFill="1" applyBorder="1" applyAlignment="1">
      <alignment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0" fontId="2" fillId="0" borderId="20" xfId="0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176" fontId="2" fillId="0" borderId="29" xfId="0" applyNumberFormat="1" applyFont="1" applyBorder="1" applyAlignment="1">
      <alignment vertical="center" shrinkToFit="1"/>
    </xf>
    <xf numFmtId="176" fontId="2" fillId="0" borderId="30" xfId="0" applyNumberFormat="1" applyFont="1" applyBorder="1" applyAlignment="1">
      <alignment vertical="center" shrinkToFit="1"/>
    </xf>
    <xf numFmtId="0" fontId="2" fillId="0" borderId="31" xfId="0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5" fillId="0" borderId="21" xfId="0" applyNumberFormat="1" applyFont="1" applyFill="1" applyBorder="1" applyAlignment="1">
      <alignment vertical="center" shrinkToFit="1"/>
    </xf>
    <xf numFmtId="0" fontId="5" fillId="0" borderId="33" xfId="0" applyNumberFormat="1" applyFont="1" applyFill="1" applyBorder="1" applyAlignment="1">
      <alignment vertical="center" shrinkToFit="1"/>
    </xf>
    <xf numFmtId="0" fontId="5" fillId="0" borderId="34" xfId="0" applyNumberFormat="1" applyFont="1" applyFill="1" applyBorder="1" applyAlignment="1">
      <alignment vertical="center" shrinkToFit="1"/>
    </xf>
    <xf numFmtId="0" fontId="5" fillId="0" borderId="35" xfId="0" applyNumberFormat="1" applyFont="1" applyFill="1" applyBorder="1" applyAlignment="1">
      <alignment vertical="center" shrinkToFit="1"/>
    </xf>
    <xf numFmtId="0" fontId="5" fillId="0" borderId="0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177" fontId="2" fillId="0" borderId="39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1" xfId="0" applyNumberFormat="1" applyFont="1" applyBorder="1" applyAlignment="1">
      <alignment vertical="center"/>
    </xf>
    <xf numFmtId="0" fontId="2" fillId="0" borderId="42" xfId="0" applyNumberFormat="1" applyFont="1" applyBorder="1" applyAlignment="1">
      <alignment vertical="center" shrinkToFit="1"/>
    </xf>
    <xf numFmtId="0" fontId="2" fillId="0" borderId="43" xfId="0" applyFont="1" applyBorder="1" applyAlignment="1">
      <alignment vertical="center"/>
    </xf>
    <xf numFmtId="176" fontId="2" fillId="0" borderId="44" xfId="0" applyNumberFormat="1" applyFont="1" applyBorder="1" applyAlignment="1">
      <alignment vertical="center" shrinkToFit="1"/>
    </xf>
    <xf numFmtId="176" fontId="2" fillId="0" borderId="45" xfId="0" applyNumberFormat="1" applyFont="1" applyBorder="1" applyAlignment="1">
      <alignment vertical="center" shrinkToFit="1"/>
    </xf>
    <xf numFmtId="0" fontId="2" fillId="0" borderId="46" xfId="0" applyFont="1" applyBorder="1" applyAlignment="1">
      <alignment vertical="center"/>
    </xf>
    <xf numFmtId="176" fontId="2" fillId="0" borderId="47" xfId="0" applyNumberFormat="1" applyFont="1" applyBorder="1" applyAlignment="1">
      <alignment vertical="center" shrinkToFit="1"/>
    </xf>
    <xf numFmtId="176" fontId="2" fillId="0" borderId="48" xfId="0" applyNumberFormat="1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2" fillId="0" borderId="49" xfId="0" applyFont="1" applyBorder="1" applyAlignment="1">
      <alignment vertical="center"/>
    </xf>
    <xf numFmtId="0" fontId="5" fillId="0" borderId="28" xfId="0" applyNumberFormat="1" applyFont="1" applyFill="1" applyBorder="1" applyAlignment="1">
      <alignment vertical="center" shrinkToFit="1"/>
    </xf>
    <xf numFmtId="0" fontId="5" fillId="0" borderId="50" xfId="0" applyNumberFormat="1" applyFont="1" applyFill="1" applyBorder="1" applyAlignment="1">
      <alignment vertical="center" shrinkToFit="1"/>
    </xf>
    <xf numFmtId="0" fontId="2" fillId="0" borderId="51" xfId="0" applyNumberFormat="1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5" fillId="0" borderId="54" xfId="0" applyNumberFormat="1" applyFont="1" applyBorder="1" applyAlignment="1">
      <alignment vertical="center" shrinkToFit="1"/>
    </xf>
    <xf numFmtId="0" fontId="5" fillId="0" borderId="55" xfId="0" applyNumberFormat="1" applyFont="1" applyBorder="1" applyAlignment="1">
      <alignment vertical="center" shrinkToFit="1"/>
    </xf>
    <xf numFmtId="0" fontId="5" fillId="0" borderId="56" xfId="0" applyNumberFormat="1" applyFont="1" applyBorder="1" applyAlignment="1">
      <alignment vertical="center" shrinkToFit="1"/>
    </xf>
    <xf numFmtId="0" fontId="5" fillId="0" borderId="57" xfId="0" applyNumberFormat="1" applyFont="1" applyBorder="1" applyAlignment="1">
      <alignment vertical="center" shrinkToFit="1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5" fillId="0" borderId="6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33" borderId="65" xfId="0" applyNumberFormat="1" applyFont="1" applyFill="1" applyBorder="1" applyAlignment="1">
      <alignment vertical="center" shrinkToFit="1"/>
    </xf>
    <xf numFmtId="0" fontId="2" fillId="33" borderId="66" xfId="0" applyNumberFormat="1" applyFont="1" applyFill="1" applyBorder="1" applyAlignment="1">
      <alignment vertical="center" shrinkToFit="1"/>
    </xf>
    <xf numFmtId="0" fontId="8" fillId="0" borderId="67" xfId="0" applyNumberFormat="1" applyFont="1" applyFill="1" applyBorder="1" applyAlignment="1">
      <alignment vertical="center" shrinkToFit="1"/>
    </xf>
    <xf numFmtId="0" fontId="8" fillId="0" borderId="68" xfId="0" applyNumberFormat="1" applyFont="1" applyBorder="1" applyAlignment="1">
      <alignment vertical="center" shrinkToFit="1"/>
    </xf>
    <xf numFmtId="0" fontId="8" fillId="0" borderId="69" xfId="0" applyNumberFormat="1" applyFont="1" applyBorder="1" applyAlignment="1">
      <alignment vertical="center" shrinkToFit="1"/>
    </xf>
    <xf numFmtId="0" fontId="8" fillId="0" borderId="70" xfId="0" applyNumberFormat="1" applyFont="1" applyFill="1" applyBorder="1" applyAlignment="1">
      <alignment vertical="center"/>
    </xf>
    <xf numFmtId="0" fontId="2" fillId="0" borderId="71" xfId="0" applyNumberFormat="1" applyFont="1" applyBorder="1" applyAlignment="1">
      <alignment vertical="center"/>
    </xf>
    <xf numFmtId="0" fontId="2" fillId="0" borderId="72" xfId="0" applyNumberFormat="1" applyFont="1" applyBorder="1" applyAlignment="1">
      <alignment vertical="center"/>
    </xf>
    <xf numFmtId="0" fontId="2" fillId="0" borderId="73" xfId="0" applyNumberFormat="1" applyFont="1" applyBorder="1" applyAlignment="1">
      <alignment vertical="center"/>
    </xf>
    <xf numFmtId="0" fontId="2" fillId="0" borderId="74" xfId="0" applyNumberFormat="1" applyFont="1" applyBorder="1" applyAlignment="1">
      <alignment vertical="center"/>
    </xf>
    <xf numFmtId="0" fontId="2" fillId="0" borderId="75" xfId="0" applyNumberFormat="1" applyFont="1" applyBorder="1" applyAlignment="1">
      <alignment vertical="center"/>
    </xf>
    <xf numFmtId="0" fontId="2" fillId="0" borderId="76" xfId="0" applyNumberFormat="1" applyFont="1" applyBorder="1" applyAlignment="1">
      <alignment vertical="center"/>
    </xf>
    <xf numFmtId="0" fontId="2" fillId="0" borderId="77" xfId="0" applyNumberFormat="1" applyFont="1" applyBorder="1" applyAlignment="1">
      <alignment vertical="center"/>
    </xf>
    <xf numFmtId="0" fontId="2" fillId="0" borderId="78" xfId="0" applyNumberFormat="1" applyFont="1" applyBorder="1" applyAlignment="1">
      <alignment vertical="center"/>
    </xf>
    <xf numFmtId="0" fontId="2" fillId="0" borderId="79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2" fillId="0" borderId="34" xfId="0" applyNumberFormat="1" applyFont="1" applyBorder="1" applyAlignment="1">
      <alignment vertical="center"/>
    </xf>
    <xf numFmtId="0" fontId="2" fillId="0" borderId="44" xfId="0" applyNumberFormat="1" applyFont="1" applyBorder="1" applyAlignment="1">
      <alignment vertical="center"/>
    </xf>
    <xf numFmtId="0" fontId="2" fillId="0" borderId="80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NumberFormat="1" applyFont="1" applyFill="1" applyBorder="1" applyAlignment="1">
      <alignment vertical="center"/>
    </xf>
    <xf numFmtId="0" fontId="2" fillId="0" borderId="81" xfId="0" applyNumberFormat="1" applyFont="1" applyBorder="1" applyAlignment="1">
      <alignment vertical="center"/>
    </xf>
    <xf numFmtId="0" fontId="2" fillId="0" borderId="82" xfId="0" applyNumberFormat="1" applyFont="1" applyBorder="1" applyAlignment="1">
      <alignment vertical="center"/>
    </xf>
    <xf numFmtId="0" fontId="2" fillId="0" borderId="83" xfId="0" applyNumberFormat="1" applyFont="1" applyBorder="1" applyAlignment="1">
      <alignment vertical="center"/>
    </xf>
    <xf numFmtId="0" fontId="2" fillId="0" borderId="84" xfId="0" applyNumberFormat="1" applyFont="1" applyBorder="1" applyAlignment="1">
      <alignment vertical="center"/>
    </xf>
    <xf numFmtId="0" fontId="2" fillId="0" borderId="85" xfId="0" applyNumberFormat="1" applyFont="1" applyBorder="1" applyAlignment="1">
      <alignment vertical="center"/>
    </xf>
    <xf numFmtId="0" fontId="2" fillId="0" borderId="86" xfId="0" applyNumberFormat="1" applyFont="1" applyBorder="1" applyAlignment="1">
      <alignment vertical="center"/>
    </xf>
    <xf numFmtId="0" fontId="2" fillId="0" borderId="87" xfId="0" applyNumberFormat="1" applyFont="1" applyBorder="1" applyAlignment="1">
      <alignment vertical="center"/>
    </xf>
    <xf numFmtId="0" fontId="2" fillId="34" borderId="88" xfId="0" applyNumberFormat="1" applyFont="1" applyFill="1" applyBorder="1" applyAlignment="1">
      <alignment vertical="center"/>
    </xf>
    <xf numFmtId="0" fontId="2" fillId="34" borderId="89" xfId="0" applyNumberFormat="1" applyFont="1" applyFill="1" applyBorder="1" applyAlignment="1">
      <alignment vertical="center"/>
    </xf>
    <xf numFmtId="0" fontId="2" fillId="34" borderId="90" xfId="0" applyNumberFormat="1" applyFont="1" applyFill="1" applyBorder="1" applyAlignment="1">
      <alignment vertical="center"/>
    </xf>
    <xf numFmtId="0" fontId="2" fillId="34" borderId="91" xfId="0" applyNumberFormat="1" applyFont="1" applyFill="1" applyBorder="1" applyAlignment="1">
      <alignment vertical="center"/>
    </xf>
    <xf numFmtId="0" fontId="2" fillId="34" borderId="92" xfId="0" applyNumberFormat="1" applyFont="1" applyFill="1" applyBorder="1" applyAlignment="1">
      <alignment vertical="center"/>
    </xf>
    <xf numFmtId="0" fontId="2" fillId="0" borderId="93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94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95" xfId="0" applyNumberFormat="1" applyFont="1" applyFill="1" applyBorder="1" applyAlignment="1">
      <alignment vertical="center" shrinkToFit="1"/>
    </xf>
    <xf numFmtId="0" fontId="2" fillId="0" borderId="41" xfId="0" applyNumberFormat="1" applyFont="1" applyFill="1" applyBorder="1" applyAlignment="1">
      <alignment vertical="center" shrinkToFit="1"/>
    </xf>
    <xf numFmtId="0" fontId="2" fillId="33" borderId="96" xfId="0" applyNumberFormat="1" applyFont="1" applyFill="1" applyBorder="1" applyAlignment="1">
      <alignment vertical="center"/>
    </xf>
    <xf numFmtId="0" fontId="2" fillId="33" borderId="97" xfId="0" applyNumberFormat="1" applyFont="1" applyFill="1" applyBorder="1" applyAlignment="1">
      <alignment vertical="center"/>
    </xf>
    <xf numFmtId="0" fontId="2" fillId="0" borderId="98" xfId="0" applyNumberFormat="1" applyFont="1" applyFill="1" applyBorder="1" applyAlignment="1">
      <alignment vertical="center"/>
    </xf>
    <xf numFmtId="0" fontId="0" fillId="0" borderId="98" xfId="0" applyBorder="1" applyAlignment="1">
      <alignment vertical="center"/>
    </xf>
    <xf numFmtId="0" fontId="2" fillId="0" borderId="99" xfId="0" applyNumberFormat="1" applyFont="1" applyFill="1" applyBorder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2" fillId="0" borderId="100" xfId="0" applyFont="1" applyBorder="1" applyAlignment="1">
      <alignment vertical="center"/>
    </xf>
    <xf numFmtId="0" fontId="2" fillId="0" borderId="101" xfId="0" applyNumberFormat="1" applyFont="1" applyFill="1" applyBorder="1" applyAlignment="1">
      <alignment vertical="center"/>
    </xf>
    <xf numFmtId="0" fontId="2" fillId="0" borderId="44" xfId="0" applyNumberFormat="1" applyFont="1" applyFill="1" applyBorder="1" applyAlignment="1">
      <alignment vertical="center"/>
    </xf>
    <xf numFmtId="0" fontId="2" fillId="0" borderId="102" xfId="0" applyNumberFormat="1" applyFont="1" applyBorder="1" applyAlignment="1">
      <alignment vertical="center"/>
    </xf>
    <xf numFmtId="0" fontId="2" fillId="0" borderId="103" xfId="0" applyNumberFormat="1" applyFont="1" applyBorder="1" applyAlignment="1">
      <alignment vertical="center"/>
    </xf>
    <xf numFmtId="0" fontId="2" fillId="0" borderId="104" xfId="0" applyFont="1" applyBorder="1" applyAlignment="1">
      <alignment vertical="center"/>
    </xf>
    <xf numFmtId="0" fontId="2" fillId="0" borderId="105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06" xfId="0" applyFont="1" applyBorder="1" applyAlignment="1">
      <alignment vertical="center"/>
    </xf>
    <xf numFmtId="0" fontId="2" fillId="0" borderId="107" xfId="0" applyNumberFormat="1" applyFont="1" applyBorder="1" applyAlignment="1">
      <alignment vertical="center"/>
    </xf>
    <xf numFmtId="0" fontId="2" fillId="0" borderId="108" xfId="0" applyNumberFormat="1" applyFont="1" applyBorder="1" applyAlignment="1">
      <alignment vertical="center"/>
    </xf>
    <xf numFmtId="0" fontId="2" fillId="0" borderId="47" xfId="0" applyNumberFormat="1" applyFont="1" applyBorder="1" applyAlignment="1">
      <alignment vertical="center"/>
    </xf>
    <xf numFmtId="0" fontId="2" fillId="0" borderId="98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09" xfId="0" applyNumberFormat="1" applyFont="1" applyBorder="1" applyAlignment="1">
      <alignment vertical="center"/>
    </xf>
    <xf numFmtId="0" fontId="2" fillId="0" borderId="110" xfId="0" applyNumberFormat="1" applyFont="1" applyBorder="1" applyAlignment="1">
      <alignment vertical="center"/>
    </xf>
    <xf numFmtId="0" fontId="2" fillId="0" borderId="111" xfId="0" applyNumberFormat="1" applyFont="1" applyBorder="1" applyAlignment="1">
      <alignment vertical="center"/>
    </xf>
    <xf numFmtId="0" fontId="2" fillId="34" borderId="98" xfId="0" applyNumberFormat="1" applyFont="1" applyFill="1" applyBorder="1" applyAlignment="1">
      <alignment vertical="center"/>
    </xf>
    <xf numFmtId="0" fontId="2" fillId="34" borderId="112" xfId="0" applyNumberFormat="1" applyFont="1" applyFill="1" applyBorder="1" applyAlignment="1">
      <alignment vertical="center"/>
    </xf>
    <xf numFmtId="0" fontId="2" fillId="34" borderId="113" xfId="0" applyNumberFormat="1" applyFont="1" applyFill="1" applyBorder="1" applyAlignment="1">
      <alignment vertical="center"/>
    </xf>
    <xf numFmtId="0" fontId="2" fillId="34" borderId="114" xfId="0" applyNumberFormat="1" applyFont="1" applyFill="1" applyBorder="1" applyAlignment="1">
      <alignment vertical="center"/>
    </xf>
    <xf numFmtId="0" fontId="2" fillId="34" borderId="115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2" fillId="33" borderId="72" xfId="0" applyNumberFormat="1" applyFont="1" applyFill="1" applyBorder="1" applyAlignment="1">
      <alignment vertical="center"/>
    </xf>
    <xf numFmtId="0" fontId="2" fillId="0" borderId="116" xfId="0" applyNumberFormat="1" applyFont="1" applyFill="1" applyBorder="1" applyAlignment="1">
      <alignment vertical="center"/>
    </xf>
    <xf numFmtId="0" fontId="0" fillId="0" borderId="116" xfId="0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34" borderId="9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33" borderId="117" xfId="0" applyNumberFormat="1" applyFont="1" applyFill="1" applyBorder="1" applyAlignment="1">
      <alignment vertical="center"/>
    </xf>
    <xf numFmtId="0" fontId="2" fillId="0" borderId="118" xfId="0" applyFont="1" applyFill="1" applyBorder="1" applyAlignment="1">
      <alignment vertical="center"/>
    </xf>
    <xf numFmtId="0" fontId="0" fillId="0" borderId="118" xfId="0" applyBorder="1" applyAlignment="1">
      <alignment vertical="center"/>
    </xf>
    <xf numFmtId="0" fontId="2" fillId="0" borderId="119" xfId="0" applyFont="1" applyFill="1" applyBorder="1" applyAlignment="1">
      <alignment vertical="center"/>
    </xf>
    <xf numFmtId="0" fontId="2" fillId="0" borderId="116" xfId="0" applyFont="1" applyFill="1" applyBorder="1" applyAlignment="1">
      <alignment vertical="center"/>
    </xf>
    <xf numFmtId="0" fontId="2" fillId="0" borderId="120" xfId="0" applyNumberFormat="1" applyFont="1" applyBorder="1" applyAlignment="1">
      <alignment vertical="center"/>
    </xf>
    <xf numFmtId="0" fontId="2" fillId="0" borderId="12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2" xfId="0" applyNumberFormat="1" applyFont="1" applyBorder="1" applyAlignment="1">
      <alignment vertical="center"/>
    </xf>
    <xf numFmtId="0" fontId="2" fillId="0" borderId="87" xfId="0" applyFont="1" applyFill="1" applyBorder="1" applyAlignment="1">
      <alignment vertical="center"/>
    </xf>
    <xf numFmtId="0" fontId="2" fillId="0" borderId="72" xfId="0" applyFont="1" applyFill="1" applyBorder="1" applyAlignment="1">
      <alignment vertical="center"/>
    </xf>
    <xf numFmtId="0" fontId="0" fillId="34" borderId="98" xfId="0" applyFill="1" applyBorder="1" applyAlignment="1">
      <alignment vertical="center"/>
    </xf>
    <xf numFmtId="0" fontId="2" fillId="0" borderId="123" xfId="0" applyFont="1" applyBorder="1" applyAlignment="1">
      <alignment vertical="center"/>
    </xf>
    <xf numFmtId="0" fontId="2" fillId="0" borderId="124" xfId="0" applyFont="1" applyFill="1" applyBorder="1" applyAlignment="1">
      <alignment vertical="center"/>
    </xf>
    <xf numFmtId="0" fontId="0" fillId="0" borderId="116" xfId="0" applyFill="1" applyBorder="1" applyAlignment="1">
      <alignment vertical="center"/>
    </xf>
    <xf numFmtId="0" fontId="2" fillId="35" borderId="125" xfId="0" applyFont="1" applyFill="1" applyBorder="1" applyAlignment="1">
      <alignment vertical="center"/>
    </xf>
    <xf numFmtId="0" fontId="2" fillId="35" borderId="126" xfId="0" applyFont="1" applyFill="1" applyBorder="1" applyAlignment="1">
      <alignment vertical="center"/>
    </xf>
    <xf numFmtId="0" fontId="2" fillId="35" borderId="127" xfId="0" applyFont="1" applyFill="1" applyBorder="1" applyAlignment="1">
      <alignment vertical="center"/>
    </xf>
    <xf numFmtId="0" fontId="2" fillId="0" borderId="128" xfId="0" applyNumberFormat="1" applyFont="1" applyBorder="1" applyAlignment="1">
      <alignment vertical="center"/>
    </xf>
    <xf numFmtId="0" fontId="2" fillId="0" borderId="129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0" fontId="2" fillId="0" borderId="130" xfId="0" applyFont="1" applyBorder="1" applyAlignment="1">
      <alignment vertical="center"/>
    </xf>
    <xf numFmtId="0" fontId="2" fillId="0" borderId="131" xfId="0" applyFont="1" applyBorder="1" applyAlignment="1">
      <alignment vertical="center"/>
    </xf>
    <xf numFmtId="0" fontId="2" fillId="33" borderId="65" xfId="0" applyNumberFormat="1" applyFont="1" applyFill="1" applyBorder="1" applyAlignment="1">
      <alignment vertical="center"/>
    </xf>
    <xf numFmtId="0" fontId="2" fillId="33" borderId="66" xfId="0" applyNumberFormat="1" applyFont="1" applyFill="1" applyBorder="1" applyAlignment="1">
      <alignment vertical="center"/>
    </xf>
    <xf numFmtId="0" fontId="8" fillId="0" borderId="67" xfId="0" applyNumberFormat="1" applyFont="1" applyFill="1" applyBorder="1" applyAlignment="1">
      <alignment vertical="center"/>
    </xf>
    <xf numFmtId="0" fontId="8" fillId="0" borderId="68" xfId="0" applyNumberFormat="1" applyFont="1" applyBorder="1" applyAlignment="1">
      <alignment vertical="center"/>
    </xf>
    <xf numFmtId="0" fontId="8" fillId="0" borderId="69" xfId="0" applyNumberFormat="1" applyFont="1" applyBorder="1" applyAlignment="1">
      <alignment vertical="center"/>
    </xf>
    <xf numFmtId="0" fontId="2" fillId="0" borderId="132" xfId="0" applyFont="1" applyBorder="1" applyAlignment="1">
      <alignment vertical="center"/>
    </xf>
    <xf numFmtId="0" fontId="2" fillId="0" borderId="133" xfId="0" applyFont="1" applyBorder="1" applyAlignment="1">
      <alignment vertical="center"/>
    </xf>
    <xf numFmtId="0" fontId="7" fillId="0" borderId="132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33" xfId="0" applyFont="1" applyBorder="1" applyAlignment="1">
      <alignment vertical="center"/>
    </xf>
    <xf numFmtId="0" fontId="2" fillId="0" borderId="134" xfId="0" applyFont="1" applyBorder="1" applyAlignment="1">
      <alignment vertical="center"/>
    </xf>
    <xf numFmtId="0" fontId="2" fillId="0" borderId="44" xfId="0" applyNumberFormat="1" applyFont="1" applyBorder="1" applyAlignment="1">
      <alignment vertical="center"/>
    </xf>
    <xf numFmtId="0" fontId="0" fillId="0" borderId="47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60" applyFont="1" applyBorder="1">
      <alignment/>
      <protection/>
    </xf>
    <xf numFmtId="0" fontId="11" fillId="0" borderId="0" xfId="60" applyFont="1" applyBorder="1">
      <alignment/>
      <protection/>
    </xf>
    <xf numFmtId="0" fontId="8" fillId="0" borderId="0" xfId="60" applyFont="1" applyBorder="1" applyAlignment="1">
      <alignment/>
      <protection/>
    </xf>
    <xf numFmtId="0" fontId="12" fillId="0" borderId="0" xfId="60" applyFont="1" applyBorder="1">
      <alignment/>
      <protection/>
    </xf>
    <xf numFmtId="0" fontId="12" fillId="0" borderId="0" xfId="60" applyFont="1" applyBorder="1" applyAlignment="1">
      <alignment/>
      <protection/>
    </xf>
    <xf numFmtId="0" fontId="11" fillId="0" borderId="0" xfId="60" applyFont="1" applyBorder="1" applyAlignment="1">
      <alignment/>
      <protection/>
    </xf>
    <xf numFmtId="0" fontId="8" fillId="0" borderId="0" xfId="60" applyFont="1" applyFill="1" applyBorder="1" applyAlignment="1">
      <alignment/>
      <protection/>
    </xf>
    <xf numFmtId="177" fontId="7" fillId="0" borderId="0" xfId="0" applyNumberFormat="1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135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4" fillId="0" borderId="136" xfId="0" applyFont="1" applyBorder="1" applyAlignment="1">
      <alignment horizontal="center" vertical="center"/>
    </xf>
    <xf numFmtId="0" fontId="4" fillId="0" borderId="137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4" fillId="0" borderId="139" xfId="0" applyFont="1" applyBorder="1" applyAlignment="1">
      <alignment horizontal="center" vertical="center"/>
    </xf>
    <xf numFmtId="0" fontId="5" fillId="0" borderId="63" xfId="0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5" fillId="0" borderId="140" xfId="0" applyFont="1" applyBorder="1" applyAlignment="1">
      <alignment vertical="center"/>
    </xf>
    <xf numFmtId="0" fontId="5" fillId="0" borderId="141" xfId="0" applyFont="1" applyBorder="1" applyAlignment="1">
      <alignment vertical="center"/>
    </xf>
    <xf numFmtId="0" fontId="5" fillId="0" borderId="51" xfId="0" applyNumberFormat="1" applyFont="1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52" xfId="0" applyBorder="1" applyAlignment="1">
      <alignment vertical="center"/>
    </xf>
    <xf numFmtId="0" fontId="4" fillId="0" borderId="14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4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40" xfId="0" applyNumberFormat="1" applyFont="1" applyFill="1" applyBorder="1" applyAlignment="1">
      <alignment vertical="center" shrinkToFit="1"/>
    </xf>
    <xf numFmtId="0" fontId="0" fillId="0" borderId="141" xfId="0" applyBorder="1" applyAlignment="1">
      <alignment vertical="center" shrinkToFit="1"/>
    </xf>
    <xf numFmtId="0" fontId="2" fillId="0" borderId="144" xfId="0" applyFont="1" applyBorder="1" applyAlignment="1">
      <alignment vertical="center"/>
    </xf>
    <xf numFmtId="0" fontId="2" fillId="0" borderId="145" xfId="0" applyFont="1" applyBorder="1" applyAlignment="1">
      <alignment vertical="center"/>
    </xf>
    <xf numFmtId="20" fontId="5" fillId="0" borderId="1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16" xfId="0" applyFont="1" applyBorder="1" applyAlignment="1">
      <alignment vertical="center"/>
    </xf>
    <xf numFmtId="0" fontId="0" fillId="0" borderId="116" xfId="0" applyBorder="1" applyAlignment="1">
      <alignment vertical="center"/>
    </xf>
    <xf numFmtId="0" fontId="5" fillId="0" borderId="144" xfId="0" applyFont="1" applyBorder="1" applyAlignment="1">
      <alignment vertical="center"/>
    </xf>
    <xf numFmtId="0" fontId="5" fillId="0" borderId="145" xfId="0" applyFont="1" applyBorder="1" applyAlignment="1">
      <alignment vertical="center"/>
    </xf>
    <xf numFmtId="0" fontId="2" fillId="0" borderId="51" xfId="0" applyNumberFormat="1" applyFont="1" applyBorder="1" applyAlignment="1">
      <alignment vertical="center"/>
    </xf>
    <xf numFmtId="0" fontId="0" fillId="0" borderId="53" xfId="0" applyBorder="1" applyAlignment="1">
      <alignment vertical="center"/>
    </xf>
    <xf numFmtId="0" fontId="10" fillId="0" borderId="146" xfId="0" applyFont="1" applyBorder="1" applyAlignment="1">
      <alignment vertical="center"/>
    </xf>
    <xf numFmtId="0" fontId="10" fillId="0" borderId="147" xfId="0" applyFont="1" applyBorder="1" applyAlignment="1">
      <alignment vertical="center"/>
    </xf>
    <xf numFmtId="0" fontId="0" fillId="0" borderId="148" xfId="0" applyBorder="1" applyAlignment="1">
      <alignment vertical="center"/>
    </xf>
    <xf numFmtId="0" fontId="10" fillId="0" borderId="149" xfId="0" applyFont="1" applyBorder="1" applyAlignment="1">
      <alignment vertical="center"/>
    </xf>
    <xf numFmtId="0" fontId="10" fillId="0" borderId="150" xfId="0" applyFont="1" applyBorder="1" applyAlignment="1">
      <alignment vertical="center"/>
    </xf>
    <xf numFmtId="0" fontId="0" fillId="0" borderId="151" xfId="0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152" xfId="0" applyFont="1" applyBorder="1" applyAlignment="1">
      <alignment vertical="center"/>
    </xf>
    <xf numFmtId="177" fontId="2" fillId="0" borderId="153" xfId="0" applyNumberFormat="1" applyFont="1" applyBorder="1" applyAlignment="1">
      <alignment vertical="center"/>
    </xf>
    <xf numFmtId="177" fontId="0" fillId="0" borderId="52" xfId="0" applyNumberForma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5" fillId="0" borderId="140" xfId="0" applyNumberFormat="1" applyFont="1" applyBorder="1" applyAlignment="1">
      <alignment vertical="center"/>
    </xf>
    <xf numFmtId="0" fontId="0" fillId="0" borderId="141" xfId="0" applyBorder="1" applyAlignment="1">
      <alignment vertical="center"/>
    </xf>
    <xf numFmtId="0" fontId="4" fillId="0" borderId="136" xfId="0" applyFont="1" applyBorder="1" applyAlignment="1">
      <alignment horizontal="center" vertical="center" shrinkToFit="1"/>
    </xf>
    <xf numFmtId="0" fontId="4" fillId="0" borderId="137" xfId="0" applyFont="1" applyBorder="1" applyAlignment="1">
      <alignment horizontal="center" vertical="center" shrinkToFit="1"/>
    </xf>
    <xf numFmtId="0" fontId="4" fillId="0" borderId="138" xfId="0" applyFont="1" applyBorder="1" applyAlignment="1">
      <alignment horizontal="center" vertical="center" shrinkToFit="1"/>
    </xf>
    <xf numFmtId="0" fontId="4" fillId="0" borderId="139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53"/>
  <sheetViews>
    <sheetView tabSelected="1" zoomScalePageLayoutView="0" workbookViewId="0" topLeftCell="A1">
      <selection activeCell="I27" sqref="I27"/>
    </sheetView>
  </sheetViews>
  <sheetFormatPr defaultColWidth="5.50390625" defaultRowHeight="12.75" customHeight="1"/>
  <cols>
    <col min="1" max="14" width="5.50390625" style="0" customWidth="1"/>
    <col min="15" max="15" width="6.00390625" style="0" bestFit="1" customWidth="1"/>
    <col min="16" max="16" width="5.50390625" style="0" customWidth="1"/>
    <col min="17" max="17" width="6.00390625" style="0" bestFit="1" customWidth="1"/>
  </cols>
  <sheetData>
    <row r="1" spans="2:22" ht="12.75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 customHeight="1">
      <c r="B2" s="213" t="s">
        <v>72</v>
      </c>
      <c r="C2" s="21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 customHeight="1" thickBot="1">
      <c r="B3" s="215"/>
      <c r="C3" s="21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 customHeight="1"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2.75" customHeight="1" thickBot="1">
      <c r="B5" s="1"/>
      <c r="C5" s="1"/>
      <c r="D5" s="1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2.75" customHeight="1" thickTop="1">
      <c r="B6" s="224" t="s">
        <v>0</v>
      </c>
      <c r="C6" s="228"/>
      <c r="D6" s="4"/>
      <c r="E6" s="5"/>
      <c r="F6" s="5"/>
      <c r="G6" s="6"/>
      <c r="H6" s="6"/>
      <c r="I6" s="5"/>
      <c r="J6" s="7"/>
      <c r="K6" s="1"/>
      <c r="L6" s="1"/>
      <c r="M6" s="224" t="s">
        <v>1</v>
      </c>
      <c r="N6" s="225"/>
      <c r="O6" s="5"/>
      <c r="P6" s="5"/>
      <c r="Q6" s="5"/>
      <c r="R6" s="5"/>
      <c r="S6" s="5"/>
      <c r="T6" s="5"/>
      <c r="U6" s="5"/>
      <c r="V6" s="7"/>
    </row>
    <row r="7" spans="2:22" ht="12.75" customHeight="1" thickBot="1">
      <c r="B7" s="229"/>
      <c r="C7" s="230"/>
      <c r="D7" s="8"/>
      <c r="E7" s="9"/>
      <c r="F7" s="9"/>
      <c r="G7" s="240" t="s">
        <v>2</v>
      </c>
      <c r="H7" s="241"/>
      <c r="I7" s="241"/>
      <c r="J7" s="10"/>
      <c r="K7" s="1"/>
      <c r="L7" s="1"/>
      <c r="M7" s="226"/>
      <c r="N7" s="227"/>
      <c r="O7" s="11"/>
      <c r="P7" s="11"/>
      <c r="Q7" s="11"/>
      <c r="R7" s="11"/>
      <c r="S7" s="11"/>
      <c r="T7" s="11"/>
      <c r="U7" s="11"/>
      <c r="V7" s="10"/>
    </row>
    <row r="8" spans="2:22" ht="12.75" customHeight="1" thickBot="1" thickTop="1">
      <c r="B8" s="12"/>
      <c r="C8" s="13"/>
      <c r="D8" s="8"/>
      <c r="E8" s="9"/>
      <c r="F8" s="9"/>
      <c r="G8" s="221" t="s">
        <v>3</v>
      </c>
      <c r="H8" s="222"/>
      <c r="I8" s="223"/>
      <c r="J8" s="10"/>
      <c r="K8" s="1"/>
      <c r="L8" s="1"/>
      <c r="M8" s="14"/>
      <c r="N8" s="15"/>
      <c r="O8" s="11"/>
      <c r="P8" s="11"/>
      <c r="Q8" s="11"/>
      <c r="R8" s="11"/>
      <c r="S8" s="11"/>
      <c r="T8" s="11"/>
      <c r="U8" s="11"/>
      <c r="V8" s="10"/>
    </row>
    <row r="9" spans="2:22" ht="12.75" customHeight="1">
      <c r="B9" s="238" t="s">
        <v>4</v>
      </c>
      <c r="C9" s="239"/>
      <c r="D9" s="9"/>
      <c r="E9" s="9"/>
      <c r="F9" s="9"/>
      <c r="G9" s="234" t="s">
        <v>73</v>
      </c>
      <c r="H9" s="235"/>
      <c r="I9" s="16">
        <v>100</v>
      </c>
      <c r="J9" s="10"/>
      <c r="K9" s="1"/>
      <c r="L9" s="1"/>
      <c r="M9" s="17"/>
      <c r="N9" s="18" t="s">
        <v>6</v>
      </c>
      <c r="O9" s="19" t="s">
        <v>7</v>
      </c>
      <c r="P9" s="19" t="s">
        <v>8</v>
      </c>
      <c r="Q9" s="19" t="s">
        <v>9</v>
      </c>
      <c r="R9" s="19" t="s">
        <v>10</v>
      </c>
      <c r="S9" s="20" t="s">
        <v>11</v>
      </c>
      <c r="T9" s="21" t="s">
        <v>12</v>
      </c>
      <c r="U9" s="19"/>
      <c r="V9" s="22" t="s">
        <v>74</v>
      </c>
    </row>
    <row r="10" spans="2:22" ht="12.75" customHeight="1" thickBot="1">
      <c r="B10" s="23"/>
      <c r="C10" s="9"/>
      <c r="D10" s="9"/>
      <c r="E10" s="9"/>
      <c r="F10" s="9"/>
      <c r="G10" s="217" t="s">
        <v>14</v>
      </c>
      <c r="H10" s="218"/>
      <c r="I10" s="24">
        <v>1000</v>
      </c>
      <c r="J10" s="10"/>
      <c r="K10" s="1"/>
      <c r="L10" s="1"/>
      <c r="M10" s="25" t="s">
        <v>15</v>
      </c>
      <c r="N10" s="26">
        <f>C12</f>
        <v>1000</v>
      </c>
      <c r="O10" s="26">
        <f>C13</f>
        <v>0</v>
      </c>
      <c r="P10" s="26">
        <f>C14</f>
        <v>0</v>
      </c>
      <c r="Q10" s="26">
        <f>C15</f>
        <v>0</v>
      </c>
      <c r="R10" s="26">
        <f>C16</f>
        <v>0</v>
      </c>
      <c r="S10" s="26">
        <f>C17</f>
        <v>0</v>
      </c>
      <c r="T10" s="27">
        <f>C18</f>
        <v>0</v>
      </c>
      <c r="U10" s="28" t="s">
        <v>16</v>
      </c>
      <c r="V10" s="29">
        <f>I9</f>
        <v>100</v>
      </c>
    </row>
    <row r="11" spans="2:22" ht="12.75" customHeight="1" thickBot="1">
      <c r="B11" s="30" t="s">
        <v>17</v>
      </c>
      <c r="C11" s="31" t="s">
        <v>18</v>
      </c>
      <c r="D11" s="32" t="s">
        <v>19</v>
      </c>
      <c r="E11" s="33" t="s">
        <v>18</v>
      </c>
      <c r="F11" s="9"/>
      <c r="G11" s="217" t="s">
        <v>20</v>
      </c>
      <c r="H11" s="218"/>
      <c r="I11" s="34" t="s">
        <v>57</v>
      </c>
      <c r="J11" s="10"/>
      <c r="K11" s="1"/>
      <c r="L11" s="1"/>
      <c r="M11" s="35" t="s">
        <v>22</v>
      </c>
      <c r="N11" s="36">
        <f aca="true" t="shared" si="0" ref="N11:T11">IF($T$114&gt;=$Q$114,N10,N10*$U$114/100)</f>
        <v>698.8369243786422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  <c r="S11" s="36">
        <f t="shared" si="0"/>
        <v>0</v>
      </c>
      <c r="T11" s="37">
        <f t="shared" si="0"/>
        <v>0</v>
      </c>
      <c r="U11" s="38" t="s">
        <v>23</v>
      </c>
      <c r="V11" s="39">
        <f>IF(Q114&gt;T114,U114*V10/100,0)</f>
        <v>69.88369243786421</v>
      </c>
    </row>
    <row r="12" spans="2:22" ht="12.75" customHeight="1" thickBot="1">
      <c r="B12" s="40" t="s">
        <v>6</v>
      </c>
      <c r="C12" s="41">
        <v>1000</v>
      </c>
      <c r="D12" s="42" t="s">
        <v>6</v>
      </c>
      <c r="E12" s="43"/>
      <c r="F12" s="44"/>
      <c r="G12" s="236" t="s">
        <v>24</v>
      </c>
      <c r="H12" s="237"/>
      <c r="I12" s="45">
        <v>300</v>
      </c>
      <c r="J12" s="10"/>
      <c r="K12" s="1"/>
      <c r="L12" s="1"/>
      <c r="M12" s="46" t="s">
        <v>25</v>
      </c>
      <c r="N12" s="36">
        <f aca="true" t="shared" si="1" ref="N12:T12">N10-N11</f>
        <v>301.16307562135785</v>
      </c>
      <c r="O12" s="36">
        <f t="shared" si="1"/>
        <v>0</v>
      </c>
      <c r="P12" s="36">
        <f t="shared" si="1"/>
        <v>0</v>
      </c>
      <c r="Q12" s="36">
        <f t="shared" si="1"/>
        <v>0</v>
      </c>
      <c r="R12" s="36">
        <f t="shared" si="1"/>
        <v>0</v>
      </c>
      <c r="S12" s="36">
        <f t="shared" si="1"/>
        <v>0</v>
      </c>
      <c r="T12" s="37">
        <f t="shared" si="1"/>
        <v>0</v>
      </c>
      <c r="U12" s="47" t="s">
        <v>26</v>
      </c>
      <c r="V12" s="48">
        <f>ROUNDUP(V10-V11,0)</f>
        <v>31</v>
      </c>
    </row>
    <row r="13" spans="2:22" ht="12.75" customHeight="1" thickBot="1">
      <c r="B13" s="40" t="s">
        <v>7</v>
      </c>
      <c r="C13" s="41"/>
      <c r="D13" s="42" t="s">
        <v>7</v>
      </c>
      <c r="E13" s="43">
        <v>100</v>
      </c>
      <c r="F13" s="44"/>
      <c r="G13" s="244" t="s">
        <v>27</v>
      </c>
      <c r="H13" s="222"/>
      <c r="I13" s="222"/>
      <c r="J13" s="245"/>
      <c r="K13" s="1"/>
      <c r="L13" s="1"/>
      <c r="M13" s="49"/>
      <c r="N13" s="11"/>
      <c r="O13" s="11"/>
      <c r="P13" s="11"/>
      <c r="Q13" s="11"/>
      <c r="R13" s="11"/>
      <c r="S13" s="11"/>
      <c r="T13" s="11"/>
      <c r="U13" s="11"/>
      <c r="V13" s="10"/>
    </row>
    <row r="14" spans="2:22" ht="12.75" customHeight="1">
      <c r="B14" s="40" t="s">
        <v>8</v>
      </c>
      <c r="C14" s="41"/>
      <c r="D14" s="42" t="s">
        <v>8</v>
      </c>
      <c r="E14" s="43">
        <v>100</v>
      </c>
      <c r="F14" s="44"/>
      <c r="G14" s="219" t="s">
        <v>28</v>
      </c>
      <c r="H14" s="220"/>
      <c r="I14" s="16"/>
      <c r="J14" s="10"/>
      <c r="K14" s="1"/>
      <c r="L14" s="1"/>
      <c r="M14" s="50"/>
      <c r="N14" s="51" t="s">
        <v>6</v>
      </c>
      <c r="O14" s="52" t="s">
        <v>7</v>
      </c>
      <c r="P14" s="52" t="s">
        <v>8</v>
      </c>
      <c r="Q14" s="52" t="s">
        <v>9</v>
      </c>
      <c r="R14" s="52" t="s">
        <v>10</v>
      </c>
      <c r="S14" s="52" t="s">
        <v>29</v>
      </c>
      <c r="T14" s="52" t="s">
        <v>12</v>
      </c>
      <c r="U14" s="52" t="s">
        <v>30</v>
      </c>
      <c r="V14" s="53" t="s">
        <v>75</v>
      </c>
    </row>
    <row r="15" spans="2:22" ht="12.75" customHeight="1">
      <c r="B15" s="40" t="s">
        <v>9</v>
      </c>
      <c r="C15" s="41"/>
      <c r="D15" s="42" t="s">
        <v>9</v>
      </c>
      <c r="E15" s="43">
        <v>100</v>
      </c>
      <c r="F15" s="44"/>
      <c r="G15" s="211" t="s">
        <v>32</v>
      </c>
      <c r="H15" s="212"/>
      <c r="I15" s="24"/>
      <c r="J15" s="10"/>
      <c r="K15" s="1"/>
      <c r="L15" s="1"/>
      <c r="M15" s="54" t="s">
        <v>15</v>
      </c>
      <c r="N15" s="55">
        <f>E12</f>
        <v>0</v>
      </c>
      <c r="O15" s="55">
        <f>E13</f>
        <v>100</v>
      </c>
      <c r="P15" s="55">
        <f>E14</f>
        <v>100</v>
      </c>
      <c r="Q15" s="55">
        <f>E15</f>
        <v>100</v>
      </c>
      <c r="R15" s="55">
        <f>E16</f>
        <v>0</v>
      </c>
      <c r="S15" s="55">
        <f>E17</f>
        <v>0</v>
      </c>
      <c r="T15" s="55">
        <f>E18</f>
        <v>0</v>
      </c>
      <c r="U15" s="55">
        <f>E19</f>
        <v>0</v>
      </c>
      <c r="V15" s="56">
        <f>E20</f>
        <v>0</v>
      </c>
    </row>
    <row r="16" spans="2:22" ht="12.75" customHeight="1" thickBot="1">
      <c r="B16" s="40" t="s">
        <v>10</v>
      </c>
      <c r="C16" s="41"/>
      <c r="D16" s="42" t="s">
        <v>78</v>
      </c>
      <c r="E16" s="43"/>
      <c r="F16" s="44"/>
      <c r="G16" s="211" t="s">
        <v>34</v>
      </c>
      <c r="H16" s="212"/>
      <c r="I16" s="24"/>
      <c r="J16" s="10"/>
      <c r="K16" s="1"/>
      <c r="L16" s="1"/>
      <c r="M16" s="57" t="s">
        <v>22</v>
      </c>
      <c r="N16" s="58">
        <f aca="true" t="shared" si="2" ref="N16:V16">IF($Q$114&gt;=$T$114,N15,N15*$U$114/100)</f>
        <v>0</v>
      </c>
      <c r="O16" s="58">
        <f t="shared" si="2"/>
        <v>100</v>
      </c>
      <c r="P16" s="58">
        <f t="shared" si="2"/>
        <v>100</v>
      </c>
      <c r="Q16" s="58">
        <f t="shared" si="2"/>
        <v>100</v>
      </c>
      <c r="R16" s="58">
        <f t="shared" si="2"/>
        <v>0</v>
      </c>
      <c r="S16" s="58">
        <f t="shared" si="2"/>
        <v>0</v>
      </c>
      <c r="T16" s="58">
        <f t="shared" si="2"/>
        <v>0</v>
      </c>
      <c r="U16" s="58">
        <f t="shared" si="2"/>
        <v>0</v>
      </c>
      <c r="V16" s="59">
        <f t="shared" si="2"/>
        <v>0</v>
      </c>
    </row>
    <row r="17" spans="2:22" ht="12.75" customHeight="1" thickBot="1">
      <c r="B17" s="60" t="s">
        <v>11</v>
      </c>
      <c r="C17" s="41"/>
      <c r="D17" s="61" t="s">
        <v>67</v>
      </c>
      <c r="E17" s="43"/>
      <c r="F17" s="44"/>
      <c r="G17" s="211" t="s">
        <v>7</v>
      </c>
      <c r="H17" s="212"/>
      <c r="I17" s="24"/>
      <c r="J17" s="10"/>
      <c r="K17" s="1"/>
      <c r="L17" s="1"/>
      <c r="M17" s="62" t="s">
        <v>25</v>
      </c>
      <c r="N17" s="58">
        <f aca="true" t="shared" si="3" ref="N17:V17">N15-N16</f>
        <v>0</v>
      </c>
      <c r="O17" s="58">
        <f t="shared" si="3"/>
        <v>0</v>
      </c>
      <c r="P17" s="58">
        <f t="shared" si="3"/>
        <v>0</v>
      </c>
      <c r="Q17" s="58">
        <f t="shared" si="3"/>
        <v>0</v>
      </c>
      <c r="R17" s="58">
        <f t="shared" si="3"/>
        <v>0</v>
      </c>
      <c r="S17" s="58">
        <f t="shared" si="3"/>
        <v>0</v>
      </c>
      <c r="T17" s="58">
        <f t="shared" si="3"/>
        <v>0</v>
      </c>
      <c r="U17" s="58">
        <f t="shared" si="3"/>
        <v>0</v>
      </c>
      <c r="V17" s="59">
        <f t="shared" si="3"/>
        <v>0</v>
      </c>
    </row>
    <row r="18" spans="2:22" ht="12.75" customHeight="1">
      <c r="B18" s="40" t="s">
        <v>12</v>
      </c>
      <c r="C18" s="41"/>
      <c r="D18" s="42" t="s">
        <v>77</v>
      </c>
      <c r="E18" s="43"/>
      <c r="F18" s="44"/>
      <c r="G18" s="211" t="s">
        <v>8</v>
      </c>
      <c r="H18" s="212"/>
      <c r="I18" s="24"/>
      <c r="J18" s="10"/>
      <c r="K18" s="1"/>
      <c r="L18" s="1"/>
      <c r="M18" s="49"/>
      <c r="N18" s="11"/>
      <c r="O18" s="11"/>
      <c r="P18" s="11"/>
      <c r="Q18" s="11"/>
      <c r="R18" s="11"/>
      <c r="S18" s="11"/>
      <c r="T18" s="11"/>
      <c r="U18" s="11"/>
      <c r="V18" s="10"/>
    </row>
    <row r="19" spans="2:22" ht="12.75" customHeight="1" thickBot="1">
      <c r="B19" s="63"/>
      <c r="C19" s="64"/>
      <c r="D19" s="42" t="s">
        <v>30</v>
      </c>
      <c r="E19" s="43"/>
      <c r="F19" s="44"/>
      <c r="G19" s="242" t="s">
        <v>9</v>
      </c>
      <c r="H19" s="243"/>
      <c r="I19" s="45"/>
      <c r="J19" s="10"/>
      <c r="K19" s="1"/>
      <c r="L19" s="1"/>
      <c r="M19" s="49"/>
      <c r="N19" s="11"/>
      <c r="O19" s="11"/>
      <c r="P19" s="11"/>
      <c r="Q19" s="11"/>
      <c r="R19" s="11"/>
      <c r="S19" s="11"/>
      <c r="T19" s="11"/>
      <c r="U19" s="11"/>
      <c r="V19" s="10"/>
    </row>
    <row r="20" spans="2:22" ht="12.75" customHeight="1" thickBot="1">
      <c r="B20" s="63"/>
      <c r="C20" s="64"/>
      <c r="D20" s="42" t="s">
        <v>31</v>
      </c>
      <c r="E20" s="43"/>
      <c r="F20" s="44"/>
      <c r="G20" s="65" t="s">
        <v>37</v>
      </c>
      <c r="H20" s="66"/>
      <c r="I20" s="67"/>
      <c r="J20" s="68"/>
      <c r="K20" s="1"/>
      <c r="L20" s="1"/>
      <c r="M20" s="49"/>
      <c r="N20" s="252" t="s">
        <v>38</v>
      </c>
      <c r="O20" s="253"/>
      <c r="P20" s="254">
        <f>(H46*1+(H47+H48+H49)*2+(H50+H51+H52)*4)*I12/100</f>
        <v>1800</v>
      </c>
      <c r="Q20" s="255"/>
      <c r="R20" s="11"/>
      <c r="S20" s="11"/>
      <c r="T20" s="11"/>
      <c r="U20" s="11"/>
      <c r="V20" s="10"/>
    </row>
    <row r="21" spans="2:22" ht="12.75" customHeight="1" thickBot="1">
      <c r="B21" s="69" t="s">
        <v>39</v>
      </c>
      <c r="C21" s="70"/>
      <c r="D21" s="71" t="s">
        <v>39</v>
      </c>
      <c r="E21" s="72"/>
      <c r="F21" s="44"/>
      <c r="G21" s="260" t="s">
        <v>40</v>
      </c>
      <c r="H21" s="261"/>
      <c r="I21" s="73">
        <v>0</v>
      </c>
      <c r="J21" s="10"/>
      <c r="K21" s="1"/>
      <c r="L21" s="1"/>
      <c r="M21" s="74"/>
      <c r="N21" s="75"/>
      <c r="O21" s="75"/>
      <c r="P21" s="75"/>
      <c r="Q21" s="75"/>
      <c r="R21" s="75"/>
      <c r="S21" s="75"/>
      <c r="T21" s="75"/>
      <c r="U21" s="75"/>
      <c r="V21" s="76"/>
    </row>
    <row r="22" spans="2:22" ht="12.75" customHeight="1">
      <c r="B22" s="77"/>
      <c r="C22" s="44"/>
      <c r="D22" s="44"/>
      <c r="E22" s="44"/>
      <c r="F22" s="44"/>
      <c r="G22" s="217" t="s">
        <v>41</v>
      </c>
      <c r="H22" s="218"/>
      <c r="I22" s="24">
        <v>1</v>
      </c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 customHeight="1">
      <c r="B23" s="256"/>
      <c r="C23" s="239"/>
      <c r="D23" s="44"/>
      <c r="E23" s="44"/>
      <c r="F23" s="44"/>
      <c r="G23" s="217" t="s">
        <v>42</v>
      </c>
      <c r="H23" s="218"/>
      <c r="I23" s="24">
        <v>1</v>
      </c>
      <c r="J23" s="1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 customHeight="1">
      <c r="B24" s="78"/>
      <c r="C24" s="11"/>
      <c r="D24" s="11"/>
      <c r="E24" s="9"/>
      <c r="F24" s="9"/>
      <c r="G24" s="211" t="s">
        <v>43</v>
      </c>
      <c r="H24" s="212"/>
      <c r="I24" s="24">
        <v>1</v>
      </c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 customHeight="1">
      <c r="B25" s="79"/>
      <c r="C25" s="3"/>
      <c r="D25" s="9"/>
      <c r="E25" s="9"/>
      <c r="F25" s="9"/>
      <c r="G25" s="211" t="s">
        <v>44</v>
      </c>
      <c r="H25" s="212"/>
      <c r="I25" s="24">
        <v>1</v>
      </c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 customHeight="1">
      <c r="B26" s="78"/>
      <c r="C26" s="9"/>
      <c r="D26" s="9"/>
      <c r="E26" s="9"/>
      <c r="F26" s="9"/>
      <c r="G26" s="80" t="s">
        <v>45</v>
      </c>
      <c r="H26" s="81"/>
      <c r="I26" s="24">
        <v>1</v>
      </c>
      <c r="J26" s="1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 customHeight="1">
      <c r="B27" s="78"/>
      <c r="C27" s="9"/>
      <c r="D27" s="9"/>
      <c r="E27" s="9"/>
      <c r="F27" s="9"/>
      <c r="G27" s="80" t="s">
        <v>46</v>
      </c>
      <c r="H27" s="81"/>
      <c r="I27" s="24">
        <v>1</v>
      </c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 customHeight="1">
      <c r="B28" s="78"/>
      <c r="C28" s="9"/>
      <c r="D28" s="9"/>
      <c r="E28" s="9"/>
      <c r="F28" s="9"/>
      <c r="G28" s="80" t="s">
        <v>47</v>
      </c>
      <c r="H28" s="81"/>
      <c r="I28" s="24">
        <v>1</v>
      </c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 customHeight="1" thickBot="1">
      <c r="B29" s="82"/>
      <c r="C29" s="83"/>
      <c r="D29" s="83"/>
      <c r="E29" s="83"/>
      <c r="F29" s="83"/>
      <c r="G29" s="83"/>
      <c r="H29" s="83"/>
      <c r="I29" s="75"/>
      <c r="J29" s="7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 customHeight="1" thickTop="1">
      <c r="B30" s="9"/>
      <c r="C30" s="9"/>
      <c r="D30" s="9"/>
      <c r="E30" s="9"/>
      <c r="F30" s="9"/>
      <c r="G30" s="9"/>
      <c r="H30" s="9"/>
      <c r="I30" s="11"/>
      <c r="J30" s="1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 customHeight="1">
      <c r="B31" s="9"/>
      <c r="C31" s="9"/>
      <c r="D31" s="9"/>
      <c r="E31" s="9"/>
      <c r="F31" s="9"/>
      <c r="G31" s="9"/>
      <c r="H31" s="9"/>
      <c r="I31" s="11"/>
      <c r="J31" s="1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 customHeight="1">
      <c r="B32" s="9"/>
      <c r="C32" s="9"/>
      <c r="D32" s="9"/>
      <c r="E32" s="9"/>
      <c r="F32" s="9"/>
      <c r="G32" s="9"/>
      <c r="H32" s="9"/>
      <c r="I32" s="11"/>
      <c r="J32" s="1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 customHeight="1">
      <c r="B33" s="9"/>
      <c r="C33" s="9"/>
      <c r="D33" s="9"/>
      <c r="E33" s="9"/>
      <c r="F33" s="9"/>
      <c r="G33" s="9"/>
      <c r="H33" s="9"/>
      <c r="I33" s="11"/>
      <c r="J33" s="1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 customHeight="1">
      <c r="B34" s="231" t="s">
        <v>48</v>
      </c>
      <c r="C34" s="232"/>
      <c r="D34" s="233"/>
      <c r="E34" s="9"/>
      <c r="F34" s="9"/>
      <c r="G34" s="9"/>
      <c r="H34" s="9"/>
      <c r="I34" s="11"/>
      <c r="J34" s="11"/>
      <c r="K34" s="1"/>
      <c r="L34" s="1"/>
      <c r="M34" s="231" t="s">
        <v>49</v>
      </c>
      <c r="N34" s="232"/>
      <c r="O34" s="233"/>
      <c r="P34" s="1"/>
      <c r="Q34" s="1"/>
      <c r="R34" s="1"/>
      <c r="S34" s="1"/>
      <c r="T34" s="1"/>
      <c r="U34" s="1"/>
      <c r="V34" s="1"/>
    </row>
    <row r="35" spans="2:22" ht="12.75" customHeight="1" thickBot="1">
      <c r="B35" s="1"/>
      <c r="C35" s="1"/>
      <c r="D35" s="1"/>
      <c r="E35" s="1"/>
      <c r="F35" s="1"/>
      <c r="G35" s="84"/>
      <c r="H35" s="8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 customHeight="1" thickBot="1" thickTop="1">
      <c r="B36" s="182" t="s">
        <v>50</v>
      </c>
      <c r="C36" s="16" t="s">
        <v>6</v>
      </c>
      <c r="D36" s="16" t="s">
        <v>7</v>
      </c>
      <c r="E36" s="16" t="s">
        <v>8</v>
      </c>
      <c r="F36" s="183" t="s">
        <v>9</v>
      </c>
      <c r="G36" s="1"/>
      <c r="H36" s="1"/>
      <c r="I36" s="1"/>
      <c r="J36" s="1"/>
      <c r="K36" s="1"/>
      <c r="L36" s="1"/>
      <c r="M36" s="184" t="s">
        <v>6</v>
      </c>
      <c r="N36" s="185" t="s">
        <v>17</v>
      </c>
      <c r="O36" s="186" t="s">
        <v>51</v>
      </c>
      <c r="P36" s="187" t="s">
        <v>52</v>
      </c>
      <c r="Q36" s="187" t="s">
        <v>53</v>
      </c>
      <c r="R36" s="187" t="s">
        <v>54</v>
      </c>
      <c r="S36" s="187" t="s">
        <v>55</v>
      </c>
      <c r="T36" s="188" t="s">
        <v>56</v>
      </c>
      <c r="U36" s="90"/>
      <c r="V36" s="1"/>
    </row>
    <row r="37" spans="2:22" ht="12.75" customHeight="1" thickTop="1">
      <c r="B37" s="189">
        <f>I10</f>
        <v>1000</v>
      </c>
      <c r="C37" s="24">
        <v>15</v>
      </c>
      <c r="D37" s="24">
        <v>40</v>
      </c>
      <c r="E37" s="24">
        <v>42</v>
      </c>
      <c r="F37" s="190">
        <v>44</v>
      </c>
      <c r="G37" s="1"/>
      <c r="H37" s="1"/>
      <c r="I37" s="1"/>
      <c r="J37" s="1"/>
      <c r="K37" s="1"/>
      <c r="L37" s="1"/>
      <c r="M37" s="91" t="s">
        <v>57</v>
      </c>
      <c r="N37" s="92">
        <f aca="true" t="shared" si="4" ref="N37:N45">$C$12*I46</f>
        <v>0</v>
      </c>
      <c r="O37" s="93">
        <f aca="true" t="shared" si="5" ref="O37:O45">$C$46*I46</f>
        <v>0</v>
      </c>
      <c r="P37" s="94">
        <f aca="true" t="shared" si="6" ref="P37:P46">$D$46*I46</f>
        <v>0</v>
      </c>
      <c r="Q37" s="94">
        <f aca="true" t="shared" si="7" ref="Q37:Q46">O37+P37</f>
        <v>0</v>
      </c>
      <c r="R37" s="95">
        <v>15</v>
      </c>
      <c r="S37" s="96">
        <f aca="true" t="shared" si="8" ref="S37:S45">H46*$E$46</f>
        <v>0</v>
      </c>
      <c r="T37" s="97">
        <f aca="true" t="shared" si="9" ref="T37:T45">R37*S37</f>
        <v>0</v>
      </c>
      <c r="U37" s="98">
        <f aca="true" t="shared" si="10" ref="U37:U68">IF(T37&lt;=Q37,0,100*(T37/Q37)^(3/2))+IF(T37&gt;=Q37,0,100*(Q37/T37)^(3/2))</f>
        <v>0</v>
      </c>
      <c r="V37" s="1"/>
    </row>
    <row r="38" spans="2:22" ht="12.75" customHeight="1">
      <c r="B38" s="191">
        <f>I10*(1+I14)*I9/100</f>
        <v>1000</v>
      </c>
      <c r="C38" s="192">
        <f>C37*($I$21+I22+I16+$I$15)</f>
        <v>15</v>
      </c>
      <c r="D38" s="192">
        <f>D37*($I$21+I23+I17+$I$15)</f>
        <v>40</v>
      </c>
      <c r="E38" s="192">
        <f>E37*($I$21+I24+I18+$I$15)</f>
        <v>42</v>
      </c>
      <c r="F38" s="193">
        <f>F37*($I$21+I25+I19+$I$15)</f>
        <v>44</v>
      </c>
      <c r="G38" s="1"/>
      <c r="H38" s="1"/>
      <c r="I38" s="1"/>
      <c r="J38" s="1"/>
      <c r="K38" s="1"/>
      <c r="L38" s="1"/>
      <c r="M38" s="99" t="s">
        <v>58</v>
      </c>
      <c r="N38" s="92">
        <f t="shared" si="4"/>
        <v>333.3333333333333</v>
      </c>
      <c r="O38" s="92">
        <f t="shared" si="5"/>
        <v>5000</v>
      </c>
      <c r="P38" s="100">
        <f t="shared" si="6"/>
        <v>333.3333333333333</v>
      </c>
      <c r="Q38" s="100">
        <f t="shared" si="7"/>
        <v>5333.333333333333</v>
      </c>
      <c r="R38" s="101">
        <v>40</v>
      </c>
      <c r="S38" s="102">
        <f t="shared" si="8"/>
        <v>100</v>
      </c>
      <c r="T38" s="103">
        <f t="shared" si="9"/>
        <v>4000</v>
      </c>
      <c r="U38" s="98">
        <f t="shared" si="10"/>
        <v>153.9600717839002</v>
      </c>
      <c r="V38" s="1"/>
    </row>
    <row r="39" spans="2:22" ht="12.75" customHeight="1">
      <c r="B39" s="189"/>
      <c r="C39" s="24"/>
      <c r="D39" s="24" t="s">
        <v>78</v>
      </c>
      <c r="E39" s="104" t="s">
        <v>67</v>
      </c>
      <c r="F39" s="105" t="s">
        <v>77</v>
      </c>
      <c r="G39" s="1"/>
      <c r="H39" s="1"/>
      <c r="I39" s="1"/>
      <c r="J39" s="1"/>
      <c r="K39" s="1"/>
      <c r="L39" s="1"/>
      <c r="M39" s="99" t="s">
        <v>59</v>
      </c>
      <c r="N39" s="92">
        <f t="shared" si="4"/>
        <v>333.3333333333333</v>
      </c>
      <c r="O39" s="92">
        <f t="shared" si="5"/>
        <v>5000</v>
      </c>
      <c r="P39" s="100">
        <f t="shared" si="6"/>
        <v>333.3333333333333</v>
      </c>
      <c r="Q39" s="100">
        <f t="shared" si="7"/>
        <v>5333.333333333333</v>
      </c>
      <c r="R39" s="101">
        <v>42</v>
      </c>
      <c r="S39" s="102">
        <f t="shared" si="8"/>
        <v>100</v>
      </c>
      <c r="T39" s="103">
        <f t="shared" si="9"/>
        <v>4200</v>
      </c>
      <c r="U39" s="98">
        <f t="shared" si="10"/>
        <v>143.09490027149488</v>
      </c>
      <c r="V39" s="1"/>
    </row>
    <row r="40" spans="2:22" ht="12.75" customHeight="1">
      <c r="B40" s="189"/>
      <c r="C40" s="24"/>
      <c r="D40" s="24">
        <v>100</v>
      </c>
      <c r="E40" s="24">
        <v>105</v>
      </c>
      <c r="F40" s="190">
        <v>110</v>
      </c>
      <c r="G40" s="1"/>
      <c r="H40" s="1"/>
      <c r="I40" s="1"/>
      <c r="J40" s="1"/>
      <c r="K40" s="1"/>
      <c r="L40" s="1"/>
      <c r="M40" s="99" t="s">
        <v>21</v>
      </c>
      <c r="N40" s="92">
        <f t="shared" si="4"/>
        <v>333.3333333333333</v>
      </c>
      <c r="O40" s="92">
        <f t="shared" si="5"/>
        <v>5000</v>
      </c>
      <c r="P40" s="100">
        <f t="shared" si="6"/>
        <v>333.3333333333333</v>
      </c>
      <c r="Q40" s="100">
        <f t="shared" si="7"/>
        <v>5333.333333333333</v>
      </c>
      <c r="R40" s="101">
        <v>44</v>
      </c>
      <c r="S40" s="102">
        <f t="shared" si="8"/>
        <v>100</v>
      </c>
      <c r="T40" s="103">
        <f t="shared" si="9"/>
        <v>4400</v>
      </c>
      <c r="U40" s="98">
        <f t="shared" si="10"/>
        <v>133.4501533486498</v>
      </c>
      <c r="V40" s="1"/>
    </row>
    <row r="41" spans="2:22" ht="12.75" customHeight="1" thickBot="1">
      <c r="B41" s="194"/>
      <c r="C41" s="45"/>
      <c r="D41" s="192">
        <f>D40*($I$21+I26+I17+$I$15)</f>
        <v>100</v>
      </c>
      <c r="E41" s="192">
        <f>E40*($I$21+I27+I18+$I$15)</f>
        <v>105</v>
      </c>
      <c r="F41" s="193">
        <f>F40*($I$21+I28+I20+$I$15)</f>
        <v>110</v>
      </c>
      <c r="G41" s="1"/>
      <c r="H41" s="1"/>
      <c r="I41" s="1"/>
      <c r="J41" s="1"/>
      <c r="K41" s="1"/>
      <c r="L41" s="1"/>
      <c r="M41" s="99" t="s">
        <v>33</v>
      </c>
      <c r="N41" s="92">
        <f t="shared" si="4"/>
        <v>0</v>
      </c>
      <c r="O41" s="92">
        <f t="shared" si="5"/>
        <v>0</v>
      </c>
      <c r="P41" s="100">
        <f t="shared" si="6"/>
        <v>0</v>
      </c>
      <c r="Q41" s="100">
        <f t="shared" si="7"/>
        <v>0</v>
      </c>
      <c r="R41" s="101">
        <v>100</v>
      </c>
      <c r="S41" s="102">
        <f t="shared" si="8"/>
        <v>0</v>
      </c>
      <c r="T41" s="103">
        <f t="shared" si="9"/>
        <v>0</v>
      </c>
      <c r="U41" s="98">
        <f t="shared" si="10"/>
        <v>0</v>
      </c>
      <c r="V41" s="1"/>
    </row>
    <row r="42" spans="2:22" ht="12.75" customHeight="1">
      <c r="B42" s="11"/>
      <c r="C42" s="11"/>
      <c r="D42" s="11"/>
      <c r="E42" s="11"/>
      <c r="F42" s="11"/>
      <c r="G42" s="1"/>
      <c r="H42" s="1"/>
      <c r="I42" s="1"/>
      <c r="J42" s="1"/>
      <c r="K42" s="1"/>
      <c r="L42" s="1"/>
      <c r="M42" s="99" t="s">
        <v>81</v>
      </c>
      <c r="N42" s="92">
        <f t="shared" si="4"/>
        <v>0</v>
      </c>
      <c r="O42" s="92">
        <f t="shared" si="5"/>
        <v>0</v>
      </c>
      <c r="P42" s="100">
        <f t="shared" si="6"/>
        <v>0</v>
      </c>
      <c r="Q42" s="100">
        <f t="shared" si="7"/>
        <v>0</v>
      </c>
      <c r="R42" s="101">
        <v>105</v>
      </c>
      <c r="S42" s="102">
        <f t="shared" si="8"/>
        <v>0</v>
      </c>
      <c r="T42" s="103">
        <f t="shared" si="9"/>
        <v>0</v>
      </c>
      <c r="U42" s="98">
        <f t="shared" si="10"/>
        <v>0</v>
      </c>
      <c r="V42" s="1"/>
    </row>
    <row r="43" spans="2:22" ht="12.75" customHeight="1">
      <c r="B43" s="257" t="s">
        <v>60</v>
      </c>
      <c r="C43" s="258"/>
      <c r="D43" s="258"/>
      <c r="E43" s="259"/>
      <c r="F43" s="11"/>
      <c r="G43" s="257" t="s">
        <v>61</v>
      </c>
      <c r="H43" s="258"/>
      <c r="I43" s="259"/>
      <c r="J43" s="1"/>
      <c r="K43" s="1"/>
      <c r="L43" s="1"/>
      <c r="M43" s="99" t="s">
        <v>36</v>
      </c>
      <c r="N43" s="92">
        <f t="shared" si="4"/>
        <v>0</v>
      </c>
      <c r="O43" s="92">
        <f t="shared" si="5"/>
        <v>0</v>
      </c>
      <c r="P43" s="100">
        <f t="shared" si="6"/>
        <v>0</v>
      </c>
      <c r="Q43" s="100">
        <f t="shared" si="7"/>
        <v>0</v>
      </c>
      <c r="R43" s="101">
        <v>110</v>
      </c>
      <c r="S43" s="102">
        <f t="shared" si="8"/>
        <v>0</v>
      </c>
      <c r="T43" s="103">
        <f t="shared" si="9"/>
        <v>0</v>
      </c>
      <c r="U43" s="98">
        <f t="shared" si="10"/>
        <v>0</v>
      </c>
      <c r="V43" s="1"/>
    </row>
    <row r="44" spans="2:22" ht="12.75" customHeight="1" thickBo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99" t="s">
        <v>30</v>
      </c>
      <c r="N44" s="92">
        <f t="shared" si="4"/>
        <v>0</v>
      </c>
      <c r="O44" s="92">
        <f t="shared" si="5"/>
        <v>0</v>
      </c>
      <c r="P44" s="100">
        <f t="shared" si="6"/>
        <v>0</v>
      </c>
      <c r="Q44" s="100">
        <f t="shared" si="7"/>
        <v>0</v>
      </c>
      <c r="R44" s="101">
        <v>10</v>
      </c>
      <c r="S44" s="102">
        <f t="shared" si="8"/>
        <v>0</v>
      </c>
      <c r="T44" s="103">
        <f t="shared" si="9"/>
        <v>0</v>
      </c>
      <c r="U44" s="98">
        <f t="shared" si="10"/>
        <v>0</v>
      </c>
      <c r="V44" s="1"/>
    </row>
    <row r="45" spans="2:22" ht="12.75" customHeight="1" thickBot="1">
      <c r="B45" s="118" t="s">
        <v>17</v>
      </c>
      <c r="C45" s="119" t="s">
        <v>63</v>
      </c>
      <c r="D45" s="119" t="s">
        <v>64</v>
      </c>
      <c r="E45" s="120" t="s">
        <v>65</v>
      </c>
      <c r="F45" s="121"/>
      <c r="G45" s="122" t="s">
        <v>19</v>
      </c>
      <c r="H45" s="123" t="s">
        <v>18</v>
      </c>
      <c r="I45" s="123" t="s">
        <v>66</v>
      </c>
      <c r="J45" s="1"/>
      <c r="K45" s="1"/>
      <c r="L45" s="1"/>
      <c r="M45" s="106" t="s">
        <v>31</v>
      </c>
      <c r="N45" s="92">
        <f t="shared" si="4"/>
        <v>0</v>
      </c>
      <c r="O45" s="107">
        <f t="shared" si="5"/>
        <v>0</v>
      </c>
      <c r="P45" s="108">
        <f t="shared" si="6"/>
        <v>0</v>
      </c>
      <c r="Q45" s="108">
        <f t="shared" si="7"/>
        <v>0</v>
      </c>
      <c r="R45" s="109">
        <v>30</v>
      </c>
      <c r="S45" s="110">
        <f t="shared" si="8"/>
        <v>0</v>
      </c>
      <c r="T45" s="111">
        <f t="shared" si="9"/>
        <v>0</v>
      </c>
      <c r="U45" s="98">
        <f t="shared" si="10"/>
        <v>0</v>
      </c>
      <c r="V45" s="1"/>
    </row>
    <row r="46" spans="2:22" ht="12.75" customHeight="1" thickBot="1">
      <c r="B46" s="128" t="s">
        <v>6</v>
      </c>
      <c r="C46" s="129">
        <f>C12*C38</f>
        <v>15000</v>
      </c>
      <c r="D46" s="28">
        <f>IF($I$11="剣",$B$38,0)</f>
        <v>1000</v>
      </c>
      <c r="E46" s="130">
        <f aca="true" t="shared" si="11" ref="E46:E52">(C46+D46)/($C$53+$D$53)</f>
        <v>1</v>
      </c>
      <c r="F46" s="11"/>
      <c r="G46" s="131" t="s">
        <v>6</v>
      </c>
      <c r="H46" s="132">
        <f aca="true" t="shared" si="12" ref="H46:H54">E12</f>
        <v>0</v>
      </c>
      <c r="I46" s="195">
        <f aca="true" t="shared" si="13" ref="I46:I54">H46/$H$55</f>
        <v>0</v>
      </c>
      <c r="J46" s="1"/>
      <c r="K46" s="1"/>
      <c r="L46" s="1"/>
      <c r="M46" s="112" t="s">
        <v>62</v>
      </c>
      <c r="N46" s="92">
        <f>SUM(N37:N45)</f>
        <v>1000</v>
      </c>
      <c r="O46" s="113">
        <f>SUM(O37:O45)</f>
        <v>15000</v>
      </c>
      <c r="P46" s="113">
        <f t="shared" si="6"/>
        <v>1000</v>
      </c>
      <c r="Q46" s="114">
        <f t="shared" si="7"/>
        <v>16000</v>
      </c>
      <c r="R46" s="115"/>
      <c r="S46" s="116">
        <f>SUM(S37:S45)</f>
        <v>300</v>
      </c>
      <c r="T46" s="117">
        <f>SUM(T37:T45)</f>
        <v>12600</v>
      </c>
      <c r="U46" s="98">
        <f t="shared" si="10"/>
        <v>143.09490027149488</v>
      </c>
      <c r="V46" s="1"/>
    </row>
    <row r="47" spans="2:22" ht="12.75" customHeight="1" thickBot="1">
      <c r="B47" s="128" t="s">
        <v>7</v>
      </c>
      <c r="C47" s="129">
        <f>C13*D38</f>
        <v>0</v>
      </c>
      <c r="D47" s="28">
        <f>IF($I$11="槍",$B$38,0)</f>
        <v>0</v>
      </c>
      <c r="E47" s="130">
        <f t="shared" si="11"/>
        <v>0</v>
      </c>
      <c r="F47" s="11"/>
      <c r="G47" s="131" t="s">
        <v>7</v>
      </c>
      <c r="H47" s="132">
        <f t="shared" si="12"/>
        <v>100</v>
      </c>
      <c r="I47" s="195">
        <f t="shared" si="13"/>
        <v>0.3333333333333333</v>
      </c>
      <c r="J47" s="1"/>
      <c r="K47" s="1"/>
      <c r="L47" s="1"/>
      <c r="M47" s="124" t="s">
        <v>7</v>
      </c>
      <c r="N47" s="125"/>
      <c r="O47" s="126"/>
      <c r="P47" s="127"/>
      <c r="Q47" s="127"/>
      <c r="R47" s="127"/>
      <c r="S47" s="127"/>
      <c r="T47" s="127"/>
      <c r="U47" s="98">
        <f t="shared" si="10"/>
        <v>0</v>
      </c>
      <c r="V47" s="1"/>
    </row>
    <row r="48" spans="2:22" ht="12.75" customHeight="1" thickTop="1">
      <c r="B48" s="128" t="s">
        <v>8</v>
      </c>
      <c r="C48" s="129">
        <f>C14*E38</f>
        <v>0</v>
      </c>
      <c r="D48" s="28">
        <f>IF($I$11="弓",$B$38,0)</f>
        <v>0</v>
      </c>
      <c r="E48" s="130">
        <f t="shared" si="11"/>
        <v>0</v>
      </c>
      <c r="F48" s="11"/>
      <c r="G48" s="131" t="s">
        <v>8</v>
      </c>
      <c r="H48" s="132">
        <f t="shared" si="12"/>
        <v>100</v>
      </c>
      <c r="I48" s="195">
        <f t="shared" si="13"/>
        <v>0.3333333333333333</v>
      </c>
      <c r="J48" s="1"/>
      <c r="K48" s="1"/>
      <c r="L48" s="1"/>
      <c r="M48" s="91" t="s">
        <v>57</v>
      </c>
      <c r="N48" s="92">
        <f aca="true" t="shared" si="14" ref="N48:N56">$C$13*I46</f>
        <v>0</v>
      </c>
      <c r="O48" s="133">
        <f aca="true" t="shared" si="15" ref="O48:O56">$C$47*I46</f>
        <v>0</v>
      </c>
      <c r="P48" s="134">
        <f aca="true" t="shared" si="16" ref="P48:P56">$D$47*I46</f>
        <v>0</v>
      </c>
      <c r="Q48" s="134">
        <f aca="true" t="shared" si="17" ref="Q48:Q56">O48+P48</f>
        <v>0</v>
      </c>
      <c r="R48" s="95">
        <v>10</v>
      </c>
      <c r="S48" s="96">
        <f aca="true" t="shared" si="18" ref="S48:S56">H46*$E$47</f>
        <v>0</v>
      </c>
      <c r="T48" s="97">
        <f aca="true" t="shared" si="19" ref="T48:T56">R48*S48</f>
        <v>0</v>
      </c>
      <c r="U48" s="98">
        <f t="shared" si="10"/>
        <v>0</v>
      </c>
      <c r="V48" s="1"/>
    </row>
    <row r="49" spans="2:22" ht="12.75" customHeight="1">
      <c r="B49" s="128" t="s">
        <v>9</v>
      </c>
      <c r="C49" s="129">
        <f>C15*F38</f>
        <v>0</v>
      </c>
      <c r="D49" s="28">
        <f>IF($I$11="騎馬",$B$38,0)</f>
        <v>0</v>
      </c>
      <c r="E49" s="130">
        <f t="shared" si="11"/>
        <v>0</v>
      </c>
      <c r="F49" s="11"/>
      <c r="G49" s="131" t="s">
        <v>9</v>
      </c>
      <c r="H49" s="132">
        <f t="shared" si="12"/>
        <v>100</v>
      </c>
      <c r="I49" s="195">
        <f t="shared" si="13"/>
        <v>0.3333333333333333</v>
      </c>
      <c r="J49" s="1"/>
      <c r="K49" s="1"/>
      <c r="L49" s="11"/>
      <c r="M49" s="99" t="s">
        <v>58</v>
      </c>
      <c r="N49" s="92">
        <f t="shared" si="14"/>
        <v>0</v>
      </c>
      <c r="O49" s="92">
        <f t="shared" si="15"/>
        <v>0</v>
      </c>
      <c r="P49" s="100">
        <f t="shared" si="16"/>
        <v>0</v>
      </c>
      <c r="Q49" s="100">
        <f t="shared" si="17"/>
        <v>0</v>
      </c>
      <c r="R49" s="101">
        <v>40</v>
      </c>
      <c r="S49" s="102">
        <f t="shared" si="18"/>
        <v>0</v>
      </c>
      <c r="T49" s="103">
        <f t="shared" si="19"/>
        <v>0</v>
      </c>
      <c r="U49" s="98">
        <f t="shared" si="10"/>
        <v>0</v>
      </c>
      <c r="V49" s="1"/>
    </row>
    <row r="50" spans="2:22" ht="12.75" customHeight="1">
      <c r="B50" s="128" t="s">
        <v>78</v>
      </c>
      <c r="C50" s="129">
        <f>C16*D41</f>
        <v>0</v>
      </c>
      <c r="D50" s="135"/>
      <c r="E50" s="130">
        <f t="shared" si="11"/>
        <v>0</v>
      </c>
      <c r="F50" s="11"/>
      <c r="G50" s="131" t="s">
        <v>78</v>
      </c>
      <c r="H50" s="132">
        <f t="shared" si="12"/>
        <v>0</v>
      </c>
      <c r="I50" s="195">
        <f t="shared" si="13"/>
        <v>0</v>
      </c>
      <c r="J50" s="1"/>
      <c r="K50" s="1"/>
      <c r="L50" s="11"/>
      <c r="M50" s="99" t="s">
        <v>59</v>
      </c>
      <c r="N50" s="92">
        <f t="shared" si="14"/>
        <v>0</v>
      </c>
      <c r="O50" s="92">
        <f t="shared" si="15"/>
        <v>0</v>
      </c>
      <c r="P50" s="100">
        <f t="shared" si="16"/>
        <v>0</v>
      </c>
      <c r="Q50" s="100">
        <f t="shared" si="17"/>
        <v>0</v>
      </c>
      <c r="R50" s="101">
        <v>58</v>
      </c>
      <c r="S50" s="102">
        <f t="shared" si="18"/>
        <v>0</v>
      </c>
      <c r="T50" s="103">
        <f t="shared" si="19"/>
        <v>0</v>
      </c>
      <c r="U50" s="98">
        <f t="shared" si="10"/>
        <v>0</v>
      </c>
      <c r="V50" s="1"/>
    </row>
    <row r="51" spans="2:22" ht="12.75" customHeight="1">
      <c r="B51" s="128" t="s">
        <v>67</v>
      </c>
      <c r="C51" s="129">
        <f>C17*E41</f>
        <v>0</v>
      </c>
      <c r="D51" s="135"/>
      <c r="E51" s="130">
        <f t="shared" si="11"/>
        <v>0</v>
      </c>
      <c r="F51" s="11"/>
      <c r="G51" s="131" t="s">
        <v>76</v>
      </c>
      <c r="H51" s="132">
        <f t="shared" si="12"/>
        <v>0</v>
      </c>
      <c r="I51" s="195">
        <f t="shared" si="13"/>
        <v>0</v>
      </c>
      <c r="J51" s="1"/>
      <c r="K51" s="1"/>
      <c r="L51" s="1"/>
      <c r="M51" s="99" t="s">
        <v>21</v>
      </c>
      <c r="N51" s="92">
        <f t="shared" si="14"/>
        <v>0</v>
      </c>
      <c r="O51" s="92">
        <f t="shared" si="15"/>
        <v>0</v>
      </c>
      <c r="P51" s="100">
        <f t="shared" si="16"/>
        <v>0</v>
      </c>
      <c r="Q51" s="100">
        <f t="shared" si="17"/>
        <v>0</v>
      </c>
      <c r="R51" s="101">
        <v>28</v>
      </c>
      <c r="S51" s="102">
        <f t="shared" si="18"/>
        <v>0</v>
      </c>
      <c r="T51" s="103">
        <f t="shared" si="19"/>
        <v>0</v>
      </c>
      <c r="U51" s="98">
        <f t="shared" si="10"/>
        <v>0</v>
      </c>
      <c r="V51" s="1"/>
    </row>
    <row r="52" spans="2:22" ht="12.75" customHeight="1">
      <c r="B52" s="128" t="s">
        <v>77</v>
      </c>
      <c r="C52" s="129">
        <f>C18*F41</f>
        <v>0</v>
      </c>
      <c r="D52" s="135"/>
      <c r="E52" s="130">
        <f t="shared" si="11"/>
        <v>0</v>
      </c>
      <c r="F52" s="11"/>
      <c r="G52" s="131" t="s">
        <v>12</v>
      </c>
      <c r="H52" s="132">
        <f t="shared" si="12"/>
        <v>0</v>
      </c>
      <c r="I52" s="195">
        <f t="shared" si="13"/>
        <v>0</v>
      </c>
      <c r="J52" s="1"/>
      <c r="K52" s="1"/>
      <c r="L52" s="1"/>
      <c r="M52" s="99" t="s">
        <v>33</v>
      </c>
      <c r="N52" s="92">
        <f t="shared" si="14"/>
        <v>0</v>
      </c>
      <c r="O52" s="92">
        <f t="shared" si="15"/>
        <v>0</v>
      </c>
      <c r="P52" s="100">
        <f t="shared" si="16"/>
        <v>0</v>
      </c>
      <c r="Q52" s="100">
        <f t="shared" si="17"/>
        <v>0</v>
      </c>
      <c r="R52" s="101">
        <v>100</v>
      </c>
      <c r="S52" s="102">
        <f t="shared" si="18"/>
        <v>0</v>
      </c>
      <c r="T52" s="103">
        <f t="shared" si="19"/>
        <v>0</v>
      </c>
      <c r="U52" s="98">
        <f t="shared" si="10"/>
        <v>0</v>
      </c>
      <c r="V52" s="1"/>
    </row>
    <row r="53" spans="2:22" ht="12.75" customHeight="1" thickBot="1">
      <c r="B53" s="136"/>
      <c r="C53" s="137">
        <f>SUM(C46:C52)</f>
        <v>15000</v>
      </c>
      <c r="D53" s="137">
        <f>SUM(D46:D52)</f>
        <v>1000</v>
      </c>
      <c r="E53" s="138">
        <f>SUM(E46:E52)</f>
        <v>1</v>
      </c>
      <c r="F53" s="11"/>
      <c r="G53" s="131" t="s">
        <v>30</v>
      </c>
      <c r="H53" s="132">
        <f t="shared" si="12"/>
        <v>0</v>
      </c>
      <c r="I53" s="195">
        <f t="shared" si="13"/>
        <v>0</v>
      </c>
      <c r="J53" s="1"/>
      <c r="K53" s="1"/>
      <c r="L53" s="1"/>
      <c r="M53" s="99" t="s">
        <v>79</v>
      </c>
      <c r="N53" s="92">
        <f t="shared" si="14"/>
        <v>0</v>
      </c>
      <c r="O53" s="92">
        <f t="shared" si="15"/>
        <v>0</v>
      </c>
      <c r="P53" s="100">
        <f t="shared" si="16"/>
        <v>0</v>
      </c>
      <c r="Q53" s="100">
        <f t="shared" si="17"/>
        <v>0</v>
      </c>
      <c r="R53" s="101">
        <v>145</v>
      </c>
      <c r="S53" s="102">
        <f t="shared" si="18"/>
        <v>0</v>
      </c>
      <c r="T53" s="103">
        <f t="shared" si="19"/>
        <v>0</v>
      </c>
      <c r="U53" s="98">
        <f t="shared" si="10"/>
        <v>0</v>
      </c>
      <c r="V53" s="1"/>
    </row>
    <row r="54" spans="2:22" ht="12.75" customHeight="1">
      <c r="B54" s="11"/>
      <c r="C54" s="11"/>
      <c r="D54" s="11"/>
      <c r="E54" s="11"/>
      <c r="F54" s="11"/>
      <c r="G54" s="131" t="s">
        <v>31</v>
      </c>
      <c r="H54" s="132">
        <f t="shared" si="12"/>
        <v>0</v>
      </c>
      <c r="I54" s="195">
        <f t="shared" si="13"/>
        <v>0</v>
      </c>
      <c r="J54" s="1"/>
      <c r="K54" s="1"/>
      <c r="L54" s="1"/>
      <c r="M54" s="99" t="s">
        <v>36</v>
      </c>
      <c r="N54" s="92">
        <f t="shared" si="14"/>
        <v>0</v>
      </c>
      <c r="O54" s="92">
        <f t="shared" si="15"/>
        <v>0</v>
      </c>
      <c r="P54" s="100">
        <f t="shared" si="16"/>
        <v>0</v>
      </c>
      <c r="Q54" s="100">
        <f t="shared" si="17"/>
        <v>0</v>
      </c>
      <c r="R54" s="101">
        <v>70</v>
      </c>
      <c r="S54" s="102">
        <f t="shared" si="18"/>
        <v>0</v>
      </c>
      <c r="T54" s="103">
        <f t="shared" si="19"/>
        <v>0</v>
      </c>
      <c r="U54" s="98">
        <f t="shared" si="10"/>
        <v>0</v>
      </c>
      <c r="V54" s="1"/>
    </row>
    <row r="55" spans="2:22" ht="12.75" customHeight="1" thickBot="1">
      <c r="B55" s="1"/>
      <c r="C55" s="1"/>
      <c r="D55" s="1"/>
      <c r="E55" s="11"/>
      <c r="F55" s="11"/>
      <c r="G55" s="140" t="s">
        <v>39</v>
      </c>
      <c r="H55" s="141">
        <f>SUM(H46:H54)</f>
        <v>300</v>
      </c>
      <c r="I55" s="196">
        <f>SUM(I46:I54)</f>
        <v>1</v>
      </c>
      <c r="J55" s="1"/>
      <c r="K55" s="1"/>
      <c r="L55" s="1"/>
      <c r="M55" s="99" t="s">
        <v>30</v>
      </c>
      <c r="N55" s="92">
        <f t="shared" si="14"/>
        <v>0</v>
      </c>
      <c r="O55" s="92">
        <f t="shared" si="15"/>
        <v>0</v>
      </c>
      <c r="P55" s="100">
        <f t="shared" si="16"/>
        <v>0</v>
      </c>
      <c r="Q55" s="100">
        <f t="shared" si="17"/>
        <v>0</v>
      </c>
      <c r="R55" s="101">
        <v>10</v>
      </c>
      <c r="S55" s="102">
        <f t="shared" si="18"/>
        <v>0</v>
      </c>
      <c r="T55" s="103">
        <f t="shared" si="19"/>
        <v>0</v>
      </c>
      <c r="U55" s="98">
        <f t="shared" si="10"/>
        <v>0</v>
      </c>
      <c r="V55" s="1"/>
    </row>
    <row r="56" spans="2:22" ht="12.75" customHeight="1" thickBo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39" t="s">
        <v>31</v>
      </c>
      <c r="N56" s="92">
        <f t="shared" si="14"/>
        <v>0</v>
      </c>
      <c r="O56" s="107">
        <f t="shared" si="15"/>
        <v>0</v>
      </c>
      <c r="P56" s="108">
        <f t="shared" si="16"/>
        <v>0</v>
      </c>
      <c r="Q56" s="108">
        <f t="shared" si="17"/>
        <v>0</v>
      </c>
      <c r="R56" s="109">
        <v>10</v>
      </c>
      <c r="S56" s="110">
        <f t="shared" si="18"/>
        <v>0</v>
      </c>
      <c r="T56" s="111">
        <f t="shared" si="19"/>
        <v>0</v>
      </c>
      <c r="U56" s="98">
        <f t="shared" si="10"/>
        <v>0</v>
      </c>
      <c r="V56" s="1"/>
    </row>
    <row r="57" spans="2:22" ht="12.75" customHeight="1" thickBo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12"/>
      <c r="N57" s="92"/>
      <c r="O57" s="113">
        <f>SUM(O48:O56)</f>
        <v>0</v>
      </c>
      <c r="P57" s="113">
        <f>SUM(P48:P56)</f>
        <v>0</v>
      </c>
      <c r="Q57" s="114">
        <f>SUM(Q47:Q56)</f>
        <v>0</v>
      </c>
      <c r="R57" s="115"/>
      <c r="S57" s="116">
        <f>SUM(S48:S56)</f>
        <v>0</v>
      </c>
      <c r="T57" s="117">
        <f>SUM(T47:T56)</f>
        <v>0</v>
      </c>
      <c r="U57" s="98">
        <f t="shared" si="10"/>
        <v>0</v>
      </c>
      <c r="V57" s="1"/>
    </row>
    <row r="58" spans="2:22" ht="12.75" customHeight="1" thickBo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24" t="s">
        <v>8</v>
      </c>
      <c r="N58" s="125"/>
      <c r="O58" s="142"/>
      <c r="P58" s="127"/>
      <c r="Q58" s="127"/>
      <c r="R58" s="127"/>
      <c r="S58" s="127"/>
      <c r="T58" s="127"/>
      <c r="U58" s="98">
        <f t="shared" si="10"/>
        <v>0</v>
      </c>
      <c r="V58" s="1"/>
    </row>
    <row r="59" spans="2:22" ht="12.75" customHeight="1" thickTop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91" t="s">
        <v>57</v>
      </c>
      <c r="N59" s="92">
        <f aca="true" t="shared" si="20" ref="N59:N67">$C$14*I46</f>
        <v>0</v>
      </c>
      <c r="O59" s="143">
        <f aca="true" t="shared" si="21" ref="O59:O67">$C$48*I46</f>
        <v>0</v>
      </c>
      <c r="P59" s="143">
        <f aca="true" t="shared" si="22" ref="P59:P67">$D$48*I46</f>
        <v>0</v>
      </c>
      <c r="Q59" s="144">
        <f aca="true" t="shared" si="23" ref="Q59:Q67">O59+P59</f>
        <v>0</v>
      </c>
      <c r="R59" s="95">
        <v>10</v>
      </c>
      <c r="S59" s="96">
        <f aca="true" t="shared" si="24" ref="S59:S67">H46*$E$48</f>
        <v>0</v>
      </c>
      <c r="T59" s="97">
        <f aca="true" t="shared" si="25" ref="T59:T67">R59*S59</f>
        <v>0</v>
      </c>
      <c r="U59" s="98">
        <f t="shared" si="10"/>
        <v>0</v>
      </c>
      <c r="V59" s="1"/>
    </row>
    <row r="60" spans="2:22" ht="12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99" t="s">
        <v>58</v>
      </c>
      <c r="N60" s="92">
        <f t="shared" si="20"/>
        <v>0</v>
      </c>
      <c r="O60" s="143">
        <f t="shared" si="21"/>
        <v>0</v>
      </c>
      <c r="P60" s="143">
        <f t="shared" si="22"/>
        <v>0</v>
      </c>
      <c r="Q60" s="145">
        <f t="shared" si="23"/>
        <v>0</v>
      </c>
      <c r="R60" s="101">
        <v>25</v>
      </c>
      <c r="S60" s="102">
        <f t="shared" si="24"/>
        <v>0</v>
      </c>
      <c r="T60" s="103">
        <f t="shared" si="25"/>
        <v>0</v>
      </c>
      <c r="U60" s="98">
        <f t="shared" si="10"/>
        <v>0</v>
      </c>
      <c r="V60" s="1"/>
    </row>
    <row r="61" spans="2:22" ht="12.7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99" t="s">
        <v>59</v>
      </c>
      <c r="N61" s="92">
        <f t="shared" si="20"/>
        <v>0</v>
      </c>
      <c r="O61" s="143">
        <f t="shared" si="21"/>
        <v>0</v>
      </c>
      <c r="P61" s="143">
        <f t="shared" si="22"/>
        <v>0</v>
      </c>
      <c r="Q61" s="145">
        <f t="shared" si="23"/>
        <v>0</v>
      </c>
      <c r="R61" s="101">
        <v>42</v>
      </c>
      <c r="S61" s="102">
        <f t="shared" si="24"/>
        <v>0</v>
      </c>
      <c r="T61" s="103">
        <f t="shared" si="25"/>
        <v>0</v>
      </c>
      <c r="U61" s="98">
        <f t="shared" si="10"/>
        <v>0</v>
      </c>
      <c r="V61" s="1"/>
    </row>
    <row r="62" spans="2:22" ht="12.7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99" t="s">
        <v>21</v>
      </c>
      <c r="N62" s="92">
        <f t="shared" si="20"/>
        <v>0</v>
      </c>
      <c r="O62" s="143">
        <f t="shared" si="21"/>
        <v>0</v>
      </c>
      <c r="P62" s="143">
        <f t="shared" si="22"/>
        <v>0</v>
      </c>
      <c r="Q62" s="145">
        <f t="shared" si="23"/>
        <v>0</v>
      </c>
      <c r="R62" s="101">
        <v>60</v>
      </c>
      <c r="S62" s="102">
        <f t="shared" si="24"/>
        <v>0</v>
      </c>
      <c r="T62" s="103">
        <f t="shared" si="25"/>
        <v>0</v>
      </c>
      <c r="U62" s="98">
        <f t="shared" si="10"/>
        <v>0</v>
      </c>
      <c r="V62" s="1"/>
    </row>
    <row r="63" spans="2:22" ht="12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99" t="s">
        <v>33</v>
      </c>
      <c r="N63" s="92">
        <f t="shared" si="20"/>
        <v>0</v>
      </c>
      <c r="O63" s="143">
        <f t="shared" si="21"/>
        <v>0</v>
      </c>
      <c r="P63" s="143">
        <f t="shared" si="22"/>
        <v>0</v>
      </c>
      <c r="Q63" s="145">
        <f t="shared" si="23"/>
        <v>0</v>
      </c>
      <c r="R63" s="101">
        <v>63</v>
      </c>
      <c r="S63" s="102">
        <f t="shared" si="24"/>
        <v>0</v>
      </c>
      <c r="T63" s="103">
        <f t="shared" si="25"/>
        <v>0</v>
      </c>
      <c r="U63" s="98">
        <f t="shared" si="10"/>
        <v>0</v>
      </c>
      <c r="V63" s="1"/>
    </row>
    <row r="64" spans="2:22" ht="12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99" t="s">
        <v>79</v>
      </c>
      <c r="N64" s="92">
        <f t="shared" si="20"/>
        <v>0</v>
      </c>
      <c r="O64" s="143">
        <f t="shared" si="21"/>
        <v>0</v>
      </c>
      <c r="P64" s="143">
        <f t="shared" si="22"/>
        <v>0</v>
      </c>
      <c r="Q64" s="145">
        <f t="shared" si="23"/>
        <v>0</v>
      </c>
      <c r="R64" s="101">
        <v>105</v>
      </c>
      <c r="S64" s="102">
        <f t="shared" si="24"/>
        <v>0</v>
      </c>
      <c r="T64" s="103">
        <f t="shared" si="25"/>
        <v>0</v>
      </c>
      <c r="U64" s="98">
        <f t="shared" si="10"/>
        <v>0</v>
      </c>
      <c r="V64" s="1"/>
    </row>
    <row r="65" spans="2:22" ht="12.7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99" t="s">
        <v>36</v>
      </c>
      <c r="N65" s="92">
        <f t="shared" si="20"/>
        <v>0</v>
      </c>
      <c r="O65" s="143">
        <f t="shared" si="21"/>
        <v>0</v>
      </c>
      <c r="P65" s="143">
        <f t="shared" si="22"/>
        <v>0</v>
      </c>
      <c r="Q65" s="145">
        <f t="shared" si="23"/>
        <v>0</v>
      </c>
      <c r="R65" s="101">
        <v>150</v>
      </c>
      <c r="S65" s="102">
        <f t="shared" si="24"/>
        <v>0</v>
      </c>
      <c r="T65" s="103">
        <f t="shared" si="25"/>
        <v>0</v>
      </c>
      <c r="U65" s="98">
        <f t="shared" si="10"/>
        <v>0</v>
      </c>
      <c r="V65" s="1"/>
    </row>
    <row r="66" spans="2:22" ht="12.7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99" t="s">
        <v>30</v>
      </c>
      <c r="N66" s="92">
        <f t="shared" si="20"/>
        <v>0</v>
      </c>
      <c r="O66" s="143">
        <f t="shared" si="21"/>
        <v>0</v>
      </c>
      <c r="P66" s="143">
        <f t="shared" si="22"/>
        <v>0</v>
      </c>
      <c r="Q66" s="145">
        <f t="shared" si="23"/>
        <v>0</v>
      </c>
      <c r="R66" s="101">
        <v>5</v>
      </c>
      <c r="S66" s="102">
        <f t="shared" si="24"/>
        <v>0</v>
      </c>
      <c r="T66" s="103">
        <f t="shared" si="25"/>
        <v>0</v>
      </c>
      <c r="U66" s="98">
        <f t="shared" si="10"/>
        <v>0</v>
      </c>
      <c r="V66" s="1"/>
    </row>
    <row r="67" spans="2:22" ht="12.75" customHeight="1" thickBo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06" t="s">
        <v>31</v>
      </c>
      <c r="N67" s="92">
        <f t="shared" si="20"/>
        <v>0</v>
      </c>
      <c r="O67" s="143">
        <f t="shared" si="21"/>
        <v>0</v>
      </c>
      <c r="P67" s="143">
        <f t="shared" si="22"/>
        <v>0</v>
      </c>
      <c r="Q67" s="146">
        <f t="shared" si="23"/>
        <v>0</v>
      </c>
      <c r="R67" s="109">
        <v>40</v>
      </c>
      <c r="S67" s="110">
        <f t="shared" si="24"/>
        <v>0</v>
      </c>
      <c r="T67" s="111">
        <f t="shared" si="25"/>
        <v>0</v>
      </c>
      <c r="U67" s="98">
        <f t="shared" si="10"/>
        <v>0</v>
      </c>
      <c r="V67" s="1"/>
    </row>
    <row r="68" spans="2:22" ht="12.75" customHeight="1" thickBo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12"/>
      <c r="N68" s="92"/>
      <c r="O68" s="147">
        <f>SUM(O59:O67)</f>
        <v>0</v>
      </c>
      <c r="P68" s="147">
        <f>SUM(P59:P67)</f>
        <v>0</v>
      </c>
      <c r="Q68" s="148">
        <f>SUM(Q59:Q67)</f>
        <v>0</v>
      </c>
      <c r="R68" s="149"/>
      <c r="S68" s="150">
        <f>SUM(S59:S67)</f>
        <v>0</v>
      </c>
      <c r="T68" s="151">
        <f>SUM(T58:T67)</f>
        <v>0</v>
      </c>
      <c r="U68" s="98">
        <f t="shared" si="10"/>
        <v>0</v>
      </c>
      <c r="V68" s="1"/>
    </row>
    <row r="69" spans="2:22" ht="12.75" customHeight="1" thickBot="1">
      <c r="B69" s="1"/>
      <c r="C69" s="1"/>
      <c r="D69" s="1"/>
      <c r="E69" s="1"/>
      <c r="F69" s="1"/>
      <c r="G69" s="1"/>
      <c r="H69" s="1"/>
      <c r="I69" s="1"/>
      <c r="J69" s="1"/>
      <c r="K69" s="152"/>
      <c r="L69" s="1"/>
      <c r="M69" s="124" t="s">
        <v>21</v>
      </c>
      <c r="N69" s="153"/>
      <c r="O69" s="154"/>
      <c r="P69" s="155"/>
      <c r="Q69" s="155"/>
      <c r="R69" s="155"/>
      <c r="S69" s="155"/>
      <c r="T69" s="155"/>
      <c r="U69" s="98">
        <f aca="true" t="shared" si="26" ref="U69:U100">IF(T69&lt;=Q69,0,100*(T69/Q69)^(3/2))+IF(T69&gt;=Q69,0,100*(Q69/T69)^(3/2))</f>
        <v>0</v>
      </c>
      <c r="V69" s="1"/>
    </row>
    <row r="70" spans="2:22" ht="12.75" customHeight="1" thickTop="1">
      <c r="B70" s="1"/>
      <c r="C70" s="1"/>
      <c r="D70" s="1"/>
      <c r="E70" s="1"/>
      <c r="F70" s="1"/>
      <c r="G70" s="1"/>
      <c r="H70" s="1"/>
      <c r="I70" s="1"/>
      <c r="J70" s="1"/>
      <c r="K70" s="152"/>
      <c r="L70" s="1"/>
      <c r="M70" s="91" t="s">
        <v>57</v>
      </c>
      <c r="N70" s="92">
        <f aca="true" t="shared" si="27" ref="N70:N78">$C$15*I46</f>
        <v>0</v>
      </c>
      <c r="O70" s="143">
        <f aca="true" t="shared" si="28" ref="O70:O78">$C$49*I46</f>
        <v>0</v>
      </c>
      <c r="P70" s="143">
        <f aca="true" t="shared" si="29" ref="P70:P78">$D$49*I46</f>
        <v>0</v>
      </c>
      <c r="Q70" s="144">
        <f aca="true" t="shared" si="30" ref="Q70:Q78">O70+P70</f>
        <v>0</v>
      </c>
      <c r="R70" s="95">
        <v>10</v>
      </c>
      <c r="S70" s="96">
        <f aca="true" t="shared" si="31" ref="S70:S78">H46*$E$49</f>
        <v>0</v>
      </c>
      <c r="T70" s="97">
        <f aca="true" t="shared" si="32" ref="T70:T78">R70*S70</f>
        <v>0</v>
      </c>
      <c r="U70" s="98">
        <f t="shared" si="26"/>
        <v>0</v>
      </c>
      <c r="V70" s="1"/>
    </row>
    <row r="71" spans="2:22" ht="12.75" customHeight="1">
      <c r="B71" s="1"/>
      <c r="C71" s="1"/>
      <c r="D71" s="1"/>
      <c r="E71" s="1"/>
      <c r="F71" s="1"/>
      <c r="G71" s="1"/>
      <c r="H71" s="1"/>
      <c r="I71" s="1"/>
      <c r="J71" s="1"/>
      <c r="K71" s="152"/>
      <c r="L71" s="1"/>
      <c r="M71" s="99" t="s">
        <v>58</v>
      </c>
      <c r="N71" s="92">
        <f t="shared" si="27"/>
        <v>0</v>
      </c>
      <c r="O71" s="143">
        <f t="shared" si="28"/>
        <v>0</v>
      </c>
      <c r="P71" s="143">
        <f t="shared" si="29"/>
        <v>0</v>
      </c>
      <c r="Q71" s="145">
        <f t="shared" si="30"/>
        <v>0</v>
      </c>
      <c r="R71" s="101">
        <v>55</v>
      </c>
      <c r="S71" s="102">
        <f t="shared" si="31"/>
        <v>0</v>
      </c>
      <c r="T71" s="103">
        <f t="shared" si="32"/>
        <v>0</v>
      </c>
      <c r="U71" s="98">
        <f t="shared" si="26"/>
        <v>0</v>
      </c>
      <c r="V71" s="1"/>
    </row>
    <row r="72" spans="2:22" ht="12.75" customHeight="1">
      <c r="B72" s="1"/>
      <c r="C72" s="1"/>
      <c r="D72" s="1"/>
      <c r="E72" s="1"/>
      <c r="F72" s="1"/>
      <c r="G72" s="1"/>
      <c r="H72" s="1"/>
      <c r="I72" s="1"/>
      <c r="J72" s="1"/>
      <c r="K72" s="152"/>
      <c r="L72" s="1"/>
      <c r="M72" s="99" t="s">
        <v>59</v>
      </c>
      <c r="N72" s="92">
        <f t="shared" si="27"/>
        <v>0</v>
      </c>
      <c r="O72" s="143">
        <f t="shared" si="28"/>
        <v>0</v>
      </c>
      <c r="P72" s="143">
        <f t="shared" si="29"/>
        <v>0</v>
      </c>
      <c r="Q72" s="145">
        <f t="shared" si="30"/>
        <v>0</v>
      </c>
      <c r="R72" s="101">
        <v>26</v>
      </c>
      <c r="S72" s="102">
        <f t="shared" si="31"/>
        <v>0</v>
      </c>
      <c r="T72" s="103">
        <f t="shared" si="32"/>
        <v>0</v>
      </c>
      <c r="U72" s="98">
        <f t="shared" si="26"/>
        <v>0</v>
      </c>
      <c r="V72" s="1"/>
    </row>
    <row r="73" spans="2:22" ht="12.75" customHeight="1">
      <c r="B73" s="1"/>
      <c r="C73" s="1"/>
      <c r="D73" s="1"/>
      <c r="E73" s="1"/>
      <c r="F73" s="1"/>
      <c r="G73" s="1"/>
      <c r="H73" s="1"/>
      <c r="I73" s="1"/>
      <c r="J73" s="1"/>
      <c r="K73" s="11"/>
      <c r="L73" s="1"/>
      <c r="M73" s="99" t="s">
        <v>21</v>
      </c>
      <c r="N73" s="92">
        <f t="shared" si="27"/>
        <v>0</v>
      </c>
      <c r="O73" s="143">
        <f t="shared" si="28"/>
        <v>0</v>
      </c>
      <c r="P73" s="143">
        <f t="shared" si="29"/>
        <v>0</v>
      </c>
      <c r="Q73" s="145">
        <f t="shared" si="30"/>
        <v>0</v>
      </c>
      <c r="R73" s="101">
        <v>44</v>
      </c>
      <c r="S73" s="102">
        <f t="shared" si="31"/>
        <v>0</v>
      </c>
      <c r="T73" s="103">
        <f t="shared" si="32"/>
        <v>0</v>
      </c>
      <c r="U73" s="98">
        <f t="shared" si="26"/>
        <v>0</v>
      </c>
      <c r="V73" s="1"/>
    </row>
    <row r="74" spans="2:22" ht="12.75" customHeight="1">
      <c r="B74" s="1"/>
      <c r="C74" s="1"/>
      <c r="D74" s="1"/>
      <c r="E74" s="1"/>
      <c r="F74" s="1"/>
      <c r="G74" s="1"/>
      <c r="H74" s="1"/>
      <c r="I74" s="1"/>
      <c r="J74" s="1"/>
      <c r="K74" s="11"/>
      <c r="L74" s="1"/>
      <c r="M74" s="99" t="s">
        <v>33</v>
      </c>
      <c r="N74" s="92">
        <f t="shared" si="27"/>
        <v>0</v>
      </c>
      <c r="O74" s="143">
        <f t="shared" si="28"/>
        <v>0</v>
      </c>
      <c r="P74" s="143">
        <f t="shared" si="29"/>
        <v>0</v>
      </c>
      <c r="Q74" s="145">
        <f t="shared" si="30"/>
        <v>0</v>
      </c>
      <c r="R74" s="101">
        <v>137</v>
      </c>
      <c r="S74" s="102">
        <f t="shared" si="31"/>
        <v>0</v>
      </c>
      <c r="T74" s="103">
        <f t="shared" si="32"/>
        <v>0</v>
      </c>
      <c r="U74" s="98">
        <f t="shared" si="26"/>
        <v>0</v>
      </c>
      <c r="V74" s="1"/>
    </row>
    <row r="75" spans="2:22" ht="12.75" customHeight="1">
      <c r="B75" s="1"/>
      <c r="C75" s="1"/>
      <c r="D75" s="1"/>
      <c r="E75" s="1"/>
      <c r="F75" s="1"/>
      <c r="G75" s="1"/>
      <c r="H75" s="1"/>
      <c r="I75" s="1"/>
      <c r="J75" s="1"/>
      <c r="K75" s="11"/>
      <c r="L75" s="1"/>
      <c r="M75" s="99" t="s">
        <v>79</v>
      </c>
      <c r="N75" s="92">
        <f t="shared" si="27"/>
        <v>0</v>
      </c>
      <c r="O75" s="143">
        <f t="shared" si="28"/>
        <v>0</v>
      </c>
      <c r="P75" s="143">
        <f t="shared" si="29"/>
        <v>0</v>
      </c>
      <c r="Q75" s="145">
        <f t="shared" si="30"/>
        <v>0</v>
      </c>
      <c r="R75" s="101">
        <v>65</v>
      </c>
      <c r="S75" s="102">
        <f t="shared" si="31"/>
        <v>0</v>
      </c>
      <c r="T75" s="103">
        <f t="shared" si="32"/>
        <v>0</v>
      </c>
      <c r="U75" s="98">
        <f t="shared" si="26"/>
        <v>0</v>
      </c>
      <c r="V75" s="1"/>
    </row>
    <row r="76" spans="2:22" ht="12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99" t="s">
        <v>36</v>
      </c>
      <c r="N76" s="92">
        <f t="shared" si="27"/>
        <v>0</v>
      </c>
      <c r="O76" s="143">
        <f t="shared" si="28"/>
        <v>0</v>
      </c>
      <c r="P76" s="143">
        <f t="shared" si="29"/>
        <v>0</v>
      </c>
      <c r="Q76" s="145">
        <f t="shared" si="30"/>
        <v>0</v>
      </c>
      <c r="R76" s="101">
        <v>110</v>
      </c>
      <c r="S76" s="102">
        <f t="shared" si="31"/>
        <v>0</v>
      </c>
      <c r="T76" s="103">
        <f t="shared" si="32"/>
        <v>0</v>
      </c>
      <c r="U76" s="98">
        <f t="shared" si="26"/>
        <v>0</v>
      </c>
      <c r="V76" s="1"/>
    </row>
    <row r="77" spans="2:22" ht="12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99" t="s">
        <v>30</v>
      </c>
      <c r="N77" s="92">
        <f t="shared" si="27"/>
        <v>0</v>
      </c>
      <c r="O77" s="143">
        <f t="shared" si="28"/>
        <v>0</v>
      </c>
      <c r="P77" s="143">
        <f t="shared" si="29"/>
        <v>0</v>
      </c>
      <c r="Q77" s="145">
        <f t="shared" si="30"/>
        <v>0</v>
      </c>
      <c r="R77" s="101">
        <v>5</v>
      </c>
      <c r="S77" s="102">
        <f t="shared" si="31"/>
        <v>0</v>
      </c>
      <c r="T77" s="103">
        <f t="shared" si="32"/>
        <v>0</v>
      </c>
      <c r="U77" s="98">
        <f t="shared" si="26"/>
        <v>0</v>
      </c>
      <c r="V77" s="1"/>
    </row>
    <row r="78" spans="2:22" ht="12.75" customHeight="1" thickBo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06" t="s">
        <v>31</v>
      </c>
      <c r="N78" s="92">
        <f t="shared" si="27"/>
        <v>0</v>
      </c>
      <c r="O78" s="143">
        <f t="shared" si="28"/>
        <v>0</v>
      </c>
      <c r="P78" s="143">
        <f t="shared" si="29"/>
        <v>0</v>
      </c>
      <c r="Q78" s="146">
        <f t="shared" si="30"/>
        <v>0</v>
      </c>
      <c r="R78" s="109">
        <v>20</v>
      </c>
      <c r="S78" s="110">
        <f t="shared" si="31"/>
        <v>0</v>
      </c>
      <c r="T78" s="111">
        <f t="shared" si="32"/>
        <v>0</v>
      </c>
      <c r="U78" s="98">
        <f t="shared" si="26"/>
        <v>0</v>
      </c>
      <c r="V78" s="1"/>
    </row>
    <row r="79" spans="2:22" ht="12.75" customHeight="1" thickBot="1">
      <c r="B79" s="1"/>
      <c r="C79" s="1"/>
      <c r="D79" s="1"/>
      <c r="E79" s="1"/>
      <c r="F79" s="1"/>
      <c r="G79" s="1"/>
      <c r="H79" s="1"/>
      <c r="I79" s="1"/>
      <c r="J79" s="1"/>
      <c r="K79" s="3"/>
      <c r="L79" s="1"/>
      <c r="M79" s="156"/>
      <c r="N79" s="157"/>
      <c r="O79" s="158">
        <f>SUM(O70:O78)</f>
        <v>0</v>
      </c>
      <c r="P79" s="158">
        <f>SUM(P70:P78)</f>
        <v>0</v>
      </c>
      <c r="Q79" s="158">
        <f>SUM(Q70:Q78)</f>
        <v>0</v>
      </c>
      <c r="R79" s="158"/>
      <c r="S79" s="158">
        <f>SUM(S70:S78)</f>
        <v>0</v>
      </c>
      <c r="T79" s="158">
        <f>SUM(T69:T78)</f>
        <v>0</v>
      </c>
      <c r="U79" s="98">
        <f t="shared" si="26"/>
        <v>0</v>
      </c>
      <c r="V79" s="1"/>
    </row>
    <row r="80" spans="2:22" ht="12.75" customHeight="1" thickBot="1">
      <c r="B80" s="159"/>
      <c r="C80" s="159"/>
      <c r="D80" s="159"/>
      <c r="E80" s="159"/>
      <c r="F80" s="159"/>
      <c r="G80" s="159"/>
      <c r="H80" s="159"/>
      <c r="I80" s="159"/>
      <c r="J80" s="159"/>
      <c r="K80" s="160"/>
      <c r="L80" s="159"/>
      <c r="M80" s="161" t="s">
        <v>33</v>
      </c>
      <c r="N80" s="153"/>
      <c r="O80" s="162"/>
      <c r="P80" s="163"/>
      <c r="Q80" s="163"/>
      <c r="R80" s="163"/>
      <c r="S80" s="163"/>
      <c r="T80" s="163"/>
      <c r="U80" s="98">
        <f t="shared" si="26"/>
        <v>0</v>
      </c>
      <c r="V80" s="159"/>
    </row>
    <row r="81" spans="2:22" ht="12.75" customHeight="1" thickBot="1" thickTop="1">
      <c r="B81" s="159"/>
      <c r="C81" s="159"/>
      <c r="D81" s="159"/>
      <c r="E81" s="159"/>
      <c r="F81" s="159"/>
      <c r="G81" s="159"/>
      <c r="H81" s="159"/>
      <c r="I81" s="159"/>
      <c r="J81" s="159"/>
      <c r="K81" s="160"/>
      <c r="L81" s="159"/>
      <c r="M81" s="91" t="s">
        <v>57</v>
      </c>
      <c r="N81" s="92">
        <f aca="true" t="shared" si="33" ref="N81:N89">$C$16*I46</f>
        <v>0</v>
      </c>
      <c r="O81" s="133">
        <f aca="true" t="shared" si="34" ref="O81:O89">$C$50*I46</f>
        <v>0</v>
      </c>
      <c r="P81" s="164"/>
      <c r="Q81" s="165">
        <f aca="true" t="shared" si="35" ref="Q81:Q89">O81</f>
        <v>0</v>
      </c>
      <c r="R81" s="95">
        <v>10</v>
      </c>
      <c r="S81" s="96">
        <f aca="true" t="shared" si="36" ref="S81:S89">H46*$E$50</f>
        <v>0</v>
      </c>
      <c r="T81" s="165">
        <f aca="true" t="shared" si="37" ref="T81:T89">R81*S81</f>
        <v>0</v>
      </c>
      <c r="U81" s="98">
        <f t="shared" si="26"/>
        <v>0</v>
      </c>
      <c r="V81" s="159"/>
    </row>
    <row r="82" spans="2:22" ht="12.75" customHeight="1" thickBot="1" thickTop="1">
      <c r="B82" s="159"/>
      <c r="C82" s="159"/>
      <c r="D82" s="159"/>
      <c r="E82" s="159"/>
      <c r="F82" s="159"/>
      <c r="G82" s="159"/>
      <c r="H82" s="159"/>
      <c r="I82" s="159"/>
      <c r="J82" s="159"/>
      <c r="K82" s="160"/>
      <c r="L82" s="159"/>
      <c r="M82" s="99" t="s">
        <v>58</v>
      </c>
      <c r="N82" s="92">
        <f t="shared" si="33"/>
        <v>0</v>
      </c>
      <c r="O82" s="93">
        <f t="shared" si="34"/>
        <v>0</v>
      </c>
      <c r="P82" s="164"/>
      <c r="Q82" s="165">
        <f t="shared" si="35"/>
        <v>0</v>
      </c>
      <c r="R82" s="101">
        <v>40</v>
      </c>
      <c r="S82" s="96">
        <f t="shared" si="36"/>
        <v>0</v>
      </c>
      <c r="T82" s="165">
        <f t="shared" si="37"/>
        <v>0</v>
      </c>
      <c r="U82" s="98">
        <f t="shared" si="26"/>
        <v>0</v>
      </c>
      <c r="V82" s="159"/>
    </row>
    <row r="83" spans="2:22" ht="12.75" customHeight="1" thickBot="1" thickTop="1">
      <c r="B83" s="159"/>
      <c r="C83" s="159"/>
      <c r="D83" s="159"/>
      <c r="E83" s="159"/>
      <c r="F83" s="159"/>
      <c r="G83" s="159"/>
      <c r="H83" s="159"/>
      <c r="I83" s="159"/>
      <c r="J83" s="159"/>
      <c r="K83" s="160"/>
      <c r="L83" s="159"/>
      <c r="M83" s="99" t="s">
        <v>59</v>
      </c>
      <c r="N83" s="92">
        <f t="shared" si="33"/>
        <v>0</v>
      </c>
      <c r="O83" s="93">
        <f t="shared" si="34"/>
        <v>0</v>
      </c>
      <c r="P83" s="164"/>
      <c r="Q83" s="165">
        <f t="shared" si="35"/>
        <v>0</v>
      </c>
      <c r="R83" s="101">
        <v>58</v>
      </c>
      <c r="S83" s="96">
        <f t="shared" si="36"/>
        <v>0</v>
      </c>
      <c r="T83" s="165">
        <f t="shared" si="37"/>
        <v>0</v>
      </c>
      <c r="U83" s="98">
        <f t="shared" si="26"/>
        <v>0</v>
      </c>
      <c r="V83" s="159"/>
    </row>
    <row r="84" spans="2:22" ht="12.75" customHeight="1" thickBot="1" thickTop="1">
      <c r="B84" s="159"/>
      <c r="C84" s="159"/>
      <c r="D84" s="159"/>
      <c r="E84" s="159"/>
      <c r="F84" s="159"/>
      <c r="G84" s="159"/>
      <c r="H84" s="159"/>
      <c r="I84" s="159"/>
      <c r="J84" s="159"/>
      <c r="K84" s="160"/>
      <c r="L84" s="159"/>
      <c r="M84" s="99" t="s">
        <v>21</v>
      </c>
      <c r="N84" s="92">
        <f t="shared" si="33"/>
        <v>0</v>
      </c>
      <c r="O84" s="93">
        <f t="shared" si="34"/>
        <v>0</v>
      </c>
      <c r="P84" s="164"/>
      <c r="Q84" s="165">
        <f t="shared" si="35"/>
        <v>0</v>
      </c>
      <c r="R84" s="101">
        <v>28</v>
      </c>
      <c r="S84" s="96">
        <f t="shared" si="36"/>
        <v>0</v>
      </c>
      <c r="T84" s="165">
        <f t="shared" si="37"/>
        <v>0</v>
      </c>
      <c r="U84" s="98">
        <f t="shared" si="26"/>
        <v>0</v>
      </c>
      <c r="V84" s="159"/>
    </row>
    <row r="85" spans="2:22" ht="12.75" customHeight="1" thickBot="1" thickTop="1">
      <c r="B85" s="159"/>
      <c r="C85" s="159"/>
      <c r="D85" s="159"/>
      <c r="E85" s="159"/>
      <c r="F85" s="159"/>
      <c r="G85" s="159"/>
      <c r="H85" s="159"/>
      <c r="I85" s="159"/>
      <c r="J85" s="159"/>
      <c r="K85" s="160"/>
      <c r="L85" s="159"/>
      <c r="M85" s="99" t="s">
        <v>33</v>
      </c>
      <c r="N85" s="92">
        <f t="shared" si="33"/>
        <v>0</v>
      </c>
      <c r="O85" s="93">
        <f t="shared" si="34"/>
        <v>0</v>
      </c>
      <c r="P85" s="164"/>
      <c r="Q85" s="165">
        <f t="shared" si="35"/>
        <v>0</v>
      </c>
      <c r="R85" s="101">
        <v>100</v>
      </c>
      <c r="S85" s="96">
        <f t="shared" si="36"/>
        <v>0</v>
      </c>
      <c r="T85" s="165">
        <f t="shared" si="37"/>
        <v>0</v>
      </c>
      <c r="U85" s="98">
        <f t="shared" si="26"/>
        <v>0</v>
      </c>
      <c r="V85" s="159"/>
    </row>
    <row r="86" spans="2:22" ht="12.75" customHeight="1" thickBot="1" thickTop="1">
      <c r="B86" s="159"/>
      <c r="C86" s="159"/>
      <c r="D86" s="159"/>
      <c r="E86" s="159"/>
      <c r="F86" s="159"/>
      <c r="G86" s="159"/>
      <c r="H86" s="159"/>
      <c r="I86" s="159"/>
      <c r="J86" s="159"/>
      <c r="K86" s="160"/>
      <c r="L86" s="159"/>
      <c r="M86" s="99" t="s">
        <v>79</v>
      </c>
      <c r="N86" s="92">
        <f t="shared" si="33"/>
        <v>0</v>
      </c>
      <c r="O86" s="93">
        <f t="shared" si="34"/>
        <v>0</v>
      </c>
      <c r="P86" s="164"/>
      <c r="Q86" s="165">
        <f t="shared" si="35"/>
        <v>0</v>
      </c>
      <c r="R86" s="101">
        <v>145</v>
      </c>
      <c r="S86" s="96">
        <f t="shared" si="36"/>
        <v>0</v>
      </c>
      <c r="T86" s="165">
        <f t="shared" si="37"/>
        <v>0</v>
      </c>
      <c r="U86" s="98">
        <f t="shared" si="26"/>
        <v>0</v>
      </c>
      <c r="V86" s="159"/>
    </row>
    <row r="87" spans="2:22" ht="12.75" customHeight="1" thickBot="1" thickTop="1">
      <c r="B87" s="159"/>
      <c r="C87" s="159"/>
      <c r="D87" s="159"/>
      <c r="E87" s="159"/>
      <c r="F87" s="159"/>
      <c r="G87" s="159"/>
      <c r="H87" s="159"/>
      <c r="I87" s="159"/>
      <c r="J87" s="159"/>
      <c r="K87" s="160"/>
      <c r="L87" s="159"/>
      <c r="M87" s="99" t="s">
        <v>36</v>
      </c>
      <c r="N87" s="92">
        <f t="shared" si="33"/>
        <v>0</v>
      </c>
      <c r="O87" s="93">
        <f t="shared" si="34"/>
        <v>0</v>
      </c>
      <c r="P87" s="164"/>
      <c r="Q87" s="165">
        <f t="shared" si="35"/>
        <v>0</v>
      </c>
      <c r="R87" s="101">
        <v>70</v>
      </c>
      <c r="S87" s="96">
        <f t="shared" si="36"/>
        <v>0</v>
      </c>
      <c r="T87" s="165">
        <f t="shared" si="37"/>
        <v>0</v>
      </c>
      <c r="U87" s="98">
        <f t="shared" si="26"/>
        <v>0</v>
      </c>
      <c r="V87" s="159"/>
    </row>
    <row r="88" spans="2:22" ht="12.75" customHeight="1" thickBot="1" thickTop="1">
      <c r="B88" s="159"/>
      <c r="C88" s="159"/>
      <c r="D88" s="159"/>
      <c r="E88" s="159"/>
      <c r="F88" s="159"/>
      <c r="G88" s="159"/>
      <c r="H88" s="159"/>
      <c r="I88" s="159"/>
      <c r="J88" s="159"/>
      <c r="K88" s="160"/>
      <c r="L88" s="159"/>
      <c r="M88" s="99" t="s">
        <v>30</v>
      </c>
      <c r="N88" s="92">
        <f t="shared" si="33"/>
        <v>0</v>
      </c>
      <c r="O88" s="93">
        <f t="shared" si="34"/>
        <v>0</v>
      </c>
      <c r="P88" s="164"/>
      <c r="Q88" s="165">
        <f t="shared" si="35"/>
        <v>0</v>
      </c>
      <c r="R88" s="101">
        <v>10</v>
      </c>
      <c r="S88" s="96">
        <f t="shared" si="36"/>
        <v>0</v>
      </c>
      <c r="T88" s="165">
        <f t="shared" si="37"/>
        <v>0</v>
      </c>
      <c r="U88" s="98">
        <f t="shared" si="26"/>
        <v>0</v>
      </c>
      <c r="V88" s="159"/>
    </row>
    <row r="89" spans="2:22" ht="12.75" customHeight="1" thickBot="1" thickTop="1">
      <c r="B89" s="159"/>
      <c r="C89" s="159"/>
      <c r="D89" s="159"/>
      <c r="E89" s="159"/>
      <c r="F89" s="159"/>
      <c r="G89" s="159"/>
      <c r="H89" s="159"/>
      <c r="I89" s="159"/>
      <c r="J89" s="159"/>
      <c r="K89" s="160"/>
      <c r="L89" s="159"/>
      <c r="M89" s="106" t="s">
        <v>31</v>
      </c>
      <c r="N89" s="92">
        <f t="shared" si="33"/>
        <v>0</v>
      </c>
      <c r="O89" s="166">
        <f t="shared" si="34"/>
        <v>0</v>
      </c>
      <c r="P89" s="167"/>
      <c r="Q89" s="168">
        <f t="shared" si="35"/>
        <v>0</v>
      </c>
      <c r="R89" s="109">
        <v>10</v>
      </c>
      <c r="S89" s="169">
        <f t="shared" si="36"/>
        <v>0</v>
      </c>
      <c r="T89" s="168">
        <f t="shared" si="37"/>
        <v>0</v>
      </c>
      <c r="U89" s="98">
        <f t="shared" si="26"/>
        <v>0</v>
      </c>
      <c r="V89" s="159"/>
    </row>
    <row r="90" spans="2:22" ht="12.75" customHeight="1" thickBot="1">
      <c r="B90" s="159"/>
      <c r="C90" s="159"/>
      <c r="D90" s="159"/>
      <c r="E90" s="159"/>
      <c r="F90" s="159"/>
      <c r="G90" s="159"/>
      <c r="H90" s="159"/>
      <c r="I90" s="159"/>
      <c r="J90" s="159"/>
      <c r="K90" s="160"/>
      <c r="L90" s="159"/>
      <c r="M90" s="170"/>
      <c r="N90" s="171"/>
      <c r="O90" s="158">
        <f>SUM(O81:O89)</f>
        <v>0</v>
      </c>
      <c r="P90" s="172"/>
      <c r="Q90" s="158">
        <f>SUM(Q81:Q89)</f>
        <v>0</v>
      </c>
      <c r="R90" s="158"/>
      <c r="S90" s="158">
        <f>SUM(S81:S89)</f>
        <v>0</v>
      </c>
      <c r="T90" s="158">
        <f>SUM(T81:T89)</f>
        <v>0</v>
      </c>
      <c r="U90" s="98">
        <f t="shared" si="26"/>
        <v>0</v>
      </c>
      <c r="V90" s="159"/>
    </row>
    <row r="91" spans="2:22" ht="12.75" customHeight="1" thickBot="1">
      <c r="B91" s="159"/>
      <c r="C91" s="159"/>
      <c r="D91" s="159"/>
      <c r="E91" s="159"/>
      <c r="F91" s="159"/>
      <c r="G91" s="159"/>
      <c r="H91" s="159"/>
      <c r="I91" s="159"/>
      <c r="J91" s="159"/>
      <c r="K91" s="160"/>
      <c r="L91" s="159"/>
      <c r="M91" s="161" t="s">
        <v>76</v>
      </c>
      <c r="N91" s="153"/>
      <c r="O91" s="162"/>
      <c r="P91" s="163"/>
      <c r="Q91" s="163"/>
      <c r="R91" s="163"/>
      <c r="S91" s="163"/>
      <c r="T91" s="163"/>
      <c r="U91" s="98">
        <f t="shared" si="26"/>
        <v>0</v>
      </c>
      <c r="V91" s="159"/>
    </row>
    <row r="92" spans="2:22" ht="12.75" customHeight="1" thickBot="1" thickTop="1">
      <c r="B92" s="159"/>
      <c r="C92" s="159"/>
      <c r="D92" s="159"/>
      <c r="E92" s="159"/>
      <c r="F92" s="159"/>
      <c r="G92" s="159"/>
      <c r="H92" s="159"/>
      <c r="I92" s="159"/>
      <c r="J92" s="159"/>
      <c r="K92" s="160"/>
      <c r="L92" s="159"/>
      <c r="M92" s="91" t="s">
        <v>57</v>
      </c>
      <c r="N92" s="92">
        <f aca="true" t="shared" si="38" ref="N92:N100">$C$17*I46</f>
        <v>0</v>
      </c>
      <c r="O92" s="133">
        <f aca="true" t="shared" si="39" ref="O92:O100">$C$51*I46</f>
        <v>0</v>
      </c>
      <c r="P92" s="164"/>
      <c r="Q92" s="165">
        <f aca="true" t="shared" si="40" ref="Q92:Q100">O92</f>
        <v>0</v>
      </c>
      <c r="R92" s="95">
        <v>10</v>
      </c>
      <c r="S92" s="96">
        <f aca="true" t="shared" si="41" ref="S92:S100">H46*$E$51</f>
        <v>0</v>
      </c>
      <c r="T92" s="165">
        <f aca="true" t="shared" si="42" ref="T92:T100">R92*S92</f>
        <v>0</v>
      </c>
      <c r="U92" s="98">
        <f t="shared" si="26"/>
        <v>0</v>
      </c>
      <c r="V92" s="159"/>
    </row>
    <row r="93" spans="2:22" ht="12.75" customHeight="1" thickBot="1" thickTop="1">
      <c r="B93" s="159"/>
      <c r="C93" s="159"/>
      <c r="D93" s="159"/>
      <c r="E93" s="159"/>
      <c r="F93" s="159"/>
      <c r="G93" s="159"/>
      <c r="H93" s="159"/>
      <c r="I93" s="159"/>
      <c r="J93" s="159"/>
      <c r="K93" s="160"/>
      <c r="L93" s="159"/>
      <c r="M93" s="99" t="s">
        <v>58</v>
      </c>
      <c r="N93" s="92">
        <f t="shared" si="38"/>
        <v>0</v>
      </c>
      <c r="O93" s="93">
        <f t="shared" si="39"/>
        <v>0</v>
      </c>
      <c r="P93" s="164"/>
      <c r="Q93" s="165">
        <f t="shared" si="40"/>
        <v>0</v>
      </c>
      <c r="R93" s="101">
        <v>25</v>
      </c>
      <c r="S93" s="96">
        <f t="shared" si="41"/>
        <v>0</v>
      </c>
      <c r="T93" s="165">
        <f t="shared" si="42"/>
        <v>0</v>
      </c>
      <c r="U93" s="98">
        <f t="shared" si="26"/>
        <v>0</v>
      </c>
      <c r="V93" s="159"/>
    </row>
    <row r="94" spans="2:22" ht="12.75" customHeight="1" thickBot="1" thickTop="1">
      <c r="B94" s="159"/>
      <c r="C94" s="159"/>
      <c r="D94" s="159"/>
      <c r="E94" s="159"/>
      <c r="F94" s="159"/>
      <c r="G94" s="159"/>
      <c r="H94" s="159"/>
      <c r="I94" s="159"/>
      <c r="J94" s="159"/>
      <c r="K94" s="160"/>
      <c r="L94" s="159"/>
      <c r="M94" s="99" t="s">
        <v>59</v>
      </c>
      <c r="N94" s="92">
        <f t="shared" si="38"/>
        <v>0</v>
      </c>
      <c r="O94" s="93">
        <f t="shared" si="39"/>
        <v>0</v>
      </c>
      <c r="P94" s="164"/>
      <c r="Q94" s="165">
        <f t="shared" si="40"/>
        <v>0</v>
      </c>
      <c r="R94" s="101">
        <v>42</v>
      </c>
      <c r="S94" s="96">
        <f t="shared" si="41"/>
        <v>0</v>
      </c>
      <c r="T94" s="165">
        <f t="shared" si="42"/>
        <v>0</v>
      </c>
      <c r="U94" s="98">
        <f t="shared" si="26"/>
        <v>0</v>
      </c>
      <c r="V94" s="159"/>
    </row>
    <row r="95" spans="2:22" ht="12.75" customHeight="1" thickBot="1" thickTop="1">
      <c r="B95" s="159"/>
      <c r="C95" s="159"/>
      <c r="D95" s="159"/>
      <c r="E95" s="159"/>
      <c r="F95" s="159"/>
      <c r="G95" s="159"/>
      <c r="H95" s="159"/>
      <c r="I95" s="159"/>
      <c r="J95" s="159"/>
      <c r="K95" s="160"/>
      <c r="L95" s="159"/>
      <c r="M95" s="99" t="s">
        <v>21</v>
      </c>
      <c r="N95" s="92">
        <f t="shared" si="38"/>
        <v>0</v>
      </c>
      <c r="O95" s="93">
        <f t="shared" si="39"/>
        <v>0</v>
      </c>
      <c r="P95" s="164"/>
      <c r="Q95" s="165">
        <f t="shared" si="40"/>
        <v>0</v>
      </c>
      <c r="R95" s="101">
        <v>60</v>
      </c>
      <c r="S95" s="96">
        <f t="shared" si="41"/>
        <v>0</v>
      </c>
      <c r="T95" s="165">
        <f t="shared" si="42"/>
        <v>0</v>
      </c>
      <c r="U95" s="98">
        <f t="shared" si="26"/>
        <v>0</v>
      </c>
      <c r="V95" s="159"/>
    </row>
    <row r="96" spans="2:22" ht="12.75" customHeight="1" thickBot="1" thickTop="1">
      <c r="B96" s="159"/>
      <c r="C96" s="159"/>
      <c r="D96" s="159"/>
      <c r="E96" s="159"/>
      <c r="F96" s="159"/>
      <c r="G96" s="159"/>
      <c r="H96" s="159"/>
      <c r="I96" s="159"/>
      <c r="J96" s="159"/>
      <c r="K96" s="160"/>
      <c r="L96" s="159"/>
      <c r="M96" s="99" t="s">
        <v>33</v>
      </c>
      <c r="N96" s="92">
        <f t="shared" si="38"/>
        <v>0</v>
      </c>
      <c r="O96" s="93">
        <f t="shared" si="39"/>
        <v>0</v>
      </c>
      <c r="P96" s="164"/>
      <c r="Q96" s="165">
        <f t="shared" si="40"/>
        <v>0</v>
      </c>
      <c r="R96" s="101">
        <v>63</v>
      </c>
      <c r="S96" s="96">
        <f t="shared" si="41"/>
        <v>0</v>
      </c>
      <c r="T96" s="165">
        <f t="shared" si="42"/>
        <v>0</v>
      </c>
      <c r="U96" s="98">
        <f t="shared" si="26"/>
        <v>0</v>
      </c>
      <c r="V96" s="159"/>
    </row>
    <row r="97" spans="2:22" ht="12.75" customHeight="1" thickBot="1" thickTop="1">
      <c r="B97" s="159"/>
      <c r="C97" s="159"/>
      <c r="D97" s="159"/>
      <c r="E97" s="159"/>
      <c r="F97" s="159"/>
      <c r="G97" s="159"/>
      <c r="H97" s="159"/>
      <c r="I97" s="159"/>
      <c r="J97" s="159"/>
      <c r="K97" s="160"/>
      <c r="L97" s="159"/>
      <c r="M97" s="99" t="s">
        <v>79</v>
      </c>
      <c r="N97" s="92">
        <f t="shared" si="38"/>
        <v>0</v>
      </c>
      <c r="O97" s="93">
        <f t="shared" si="39"/>
        <v>0</v>
      </c>
      <c r="P97" s="164"/>
      <c r="Q97" s="165">
        <f t="shared" si="40"/>
        <v>0</v>
      </c>
      <c r="R97" s="101">
        <v>105</v>
      </c>
      <c r="S97" s="96">
        <f t="shared" si="41"/>
        <v>0</v>
      </c>
      <c r="T97" s="165">
        <f t="shared" si="42"/>
        <v>0</v>
      </c>
      <c r="U97" s="98">
        <f t="shared" si="26"/>
        <v>0</v>
      </c>
      <c r="V97" s="159"/>
    </row>
    <row r="98" spans="2:22" ht="12.75" customHeight="1" thickBot="1" thickTop="1">
      <c r="B98" s="159"/>
      <c r="C98" s="159"/>
      <c r="D98" s="159"/>
      <c r="E98" s="159"/>
      <c r="F98" s="159"/>
      <c r="G98" s="159"/>
      <c r="H98" s="159"/>
      <c r="I98" s="159"/>
      <c r="J98" s="159"/>
      <c r="K98" s="160"/>
      <c r="L98" s="159"/>
      <c r="M98" s="99" t="s">
        <v>36</v>
      </c>
      <c r="N98" s="92">
        <f t="shared" si="38"/>
        <v>0</v>
      </c>
      <c r="O98" s="93">
        <f t="shared" si="39"/>
        <v>0</v>
      </c>
      <c r="P98" s="164"/>
      <c r="Q98" s="165">
        <f t="shared" si="40"/>
        <v>0</v>
      </c>
      <c r="R98" s="101">
        <v>150</v>
      </c>
      <c r="S98" s="96">
        <f t="shared" si="41"/>
        <v>0</v>
      </c>
      <c r="T98" s="165">
        <f t="shared" si="42"/>
        <v>0</v>
      </c>
      <c r="U98" s="98">
        <f t="shared" si="26"/>
        <v>0</v>
      </c>
      <c r="V98" s="159"/>
    </row>
    <row r="99" spans="2:22" ht="12.75" customHeight="1" thickBot="1" thickTop="1">
      <c r="B99" s="159"/>
      <c r="C99" s="159"/>
      <c r="D99" s="159"/>
      <c r="E99" s="159"/>
      <c r="F99" s="159"/>
      <c r="G99" s="159"/>
      <c r="H99" s="159"/>
      <c r="I99" s="159"/>
      <c r="J99" s="159"/>
      <c r="K99" s="160"/>
      <c r="L99" s="159"/>
      <c r="M99" s="99" t="s">
        <v>30</v>
      </c>
      <c r="N99" s="92">
        <f t="shared" si="38"/>
        <v>0</v>
      </c>
      <c r="O99" s="93">
        <f t="shared" si="39"/>
        <v>0</v>
      </c>
      <c r="P99" s="164"/>
      <c r="Q99" s="165">
        <f t="shared" si="40"/>
        <v>0</v>
      </c>
      <c r="R99" s="101">
        <v>5</v>
      </c>
      <c r="S99" s="96">
        <f t="shared" si="41"/>
        <v>0</v>
      </c>
      <c r="T99" s="165">
        <f t="shared" si="42"/>
        <v>0</v>
      </c>
      <c r="U99" s="98">
        <f t="shared" si="26"/>
        <v>0</v>
      </c>
      <c r="V99" s="159"/>
    </row>
    <row r="100" spans="2:22" ht="12.75" customHeight="1" thickBot="1" thickTop="1">
      <c r="B100" s="159"/>
      <c r="C100" s="159"/>
      <c r="D100" s="159"/>
      <c r="E100" s="159"/>
      <c r="F100" s="159"/>
      <c r="G100" s="159"/>
      <c r="H100" s="159"/>
      <c r="I100" s="159"/>
      <c r="J100" s="159"/>
      <c r="K100" s="160"/>
      <c r="L100" s="159"/>
      <c r="M100" s="106" t="s">
        <v>31</v>
      </c>
      <c r="N100" s="92">
        <f t="shared" si="38"/>
        <v>0</v>
      </c>
      <c r="O100" s="166">
        <f t="shared" si="39"/>
        <v>0</v>
      </c>
      <c r="P100" s="167"/>
      <c r="Q100" s="168">
        <f t="shared" si="40"/>
        <v>0</v>
      </c>
      <c r="R100" s="109">
        <v>40</v>
      </c>
      <c r="S100" s="169">
        <f t="shared" si="41"/>
        <v>0</v>
      </c>
      <c r="T100" s="168">
        <f t="shared" si="42"/>
        <v>0</v>
      </c>
      <c r="U100" s="98">
        <f t="shared" si="26"/>
        <v>0</v>
      </c>
      <c r="V100" s="159"/>
    </row>
    <row r="101" spans="2:22" ht="12.75" customHeight="1" thickBot="1">
      <c r="B101" s="159"/>
      <c r="C101" s="159"/>
      <c r="D101" s="159"/>
      <c r="E101" s="159"/>
      <c r="F101" s="159"/>
      <c r="G101" s="159"/>
      <c r="H101" s="159"/>
      <c r="I101" s="159"/>
      <c r="J101" s="159"/>
      <c r="K101" s="160"/>
      <c r="L101" s="159"/>
      <c r="M101" s="170"/>
      <c r="N101" s="171"/>
      <c r="O101" s="158">
        <f>SUM(O92:O100)</f>
        <v>0</v>
      </c>
      <c r="P101" s="158"/>
      <c r="Q101" s="158">
        <f>SUM(Q92:Q100)</f>
        <v>0</v>
      </c>
      <c r="R101" s="158"/>
      <c r="S101" s="158">
        <f>SUM(S92:S100)</f>
        <v>0</v>
      </c>
      <c r="T101" s="158">
        <f>SUM(T92:T100)</f>
        <v>0</v>
      </c>
      <c r="U101" s="98">
        <f aca="true" t="shared" si="43" ref="U101:U113">IF(T101&lt;=Q101,0,100*(T101/Q101)^(3/2))+IF(T101&gt;=Q101,0,100*(Q101/T101)^(3/2))</f>
        <v>0</v>
      </c>
      <c r="V101" s="159"/>
    </row>
    <row r="102" spans="2:22" ht="12.75" customHeight="1" thickBot="1">
      <c r="B102" s="159"/>
      <c r="C102" s="159"/>
      <c r="D102" s="159"/>
      <c r="E102" s="159"/>
      <c r="F102" s="159"/>
      <c r="G102" s="159"/>
      <c r="H102" s="159"/>
      <c r="I102" s="159"/>
      <c r="J102" s="159"/>
      <c r="K102" s="160"/>
      <c r="L102" s="159"/>
      <c r="M102" s="161" t="s">
        <v>68</v>
      </c>
      <c r="N102" s="153"/>
      <c r="O102" s="162"/>
      <c r="P102" s="163"/>
      <c r="Q102" s="163"/>
      <c r="R102" s="163"/>
      <c r="S102" s="163"/>
      <c r="T102" s="163"/>
      <c r="U102" s="98">
        <f t="shared" si="43"/>
        <v>0</v>
      </c>
      <c r="V102" s="159"/>
    </row>
    <row r="103" spans="2:22" ht="12.75" customHeight="1" thickBot="1" thickTop="1">
      <c r="B103" s="159"/>
      <c r="C103" s="159"/>
      <c r="D103" s="159"/>
      <c r="E103" s="159"/>
      <c r="F103" s="159"/>
      <c r="G103" s="159"/>
      <c r="H103" s="159"/>
      <c r="I103" s="159"/>
      <c r="J103" s="159"/>
      <c r="K103" s="160"/>
      <c r="L103" s="159"/>
      <c r="M103" s="91" t="s">
        <v>57</v>
      </c>
      <c r="N103" s="92">
        <f aca="true" t="shared" si="44" ref="N103:N111">$C$18*I46</f>
        <v>0</v>
      </c>
      <c r="O103" s="133">
        <f aca="true" t="shared" si="45" ref="O103:O111">$C$52*I46</f>
        <v>0</v>
      </c>
      <c r="P103" s="164"/>
      <c r="Q103" s="165">
        <f aca="true" t="shared" si="46" ref="Q103:Q111">O103</f>
        <v>0</v>
      </c>
      <c r="R103" s="95">
        <v>10</v>
      </c>
      <c r="S103" s="96">
        <f aca="true" t="shared" si="47" ref="S103:S111">H46*$E$52</f>
        <v>0</v>
      </c>
      <c r="T103" s="165">
        <f aca="true" t="shared" si="48" ref="T103:T111">R103*S103</f>
        <v>0</v>
      </c>
      <c r="U103" s="98">
        <f t="shared" si="43"/>
        <v>0</v>
      </c>
      <c r="V103" s="159"/>
    </row>
    <row r="104" spans="2:22" ht="12.75" customHeight="1" thickBot="1" thickTop="1">
      <c r="B104" s="159"/>
      <c r="C104" s="159"/>
      <c r="D104" s="159"/>
      <c r="E104" s="159"/>
      <c r="F104" s="159"/>
      <c r="G104" s="159"/>
      <c r="H104" s="159"/>
      <c r="I104" s="159"/>
      <c r="J104" s="159"/>
      <c r="K104" s="160"/>
      <c r="L104" s="159"/>
      <c r="M104" s="99" t="s">
        <v>58</v>
      </c>
      <c r="N104" s="92">
        <f t="shared" si="44"/>
        <v>0</v>
      </c>
      <c r="O104" s="93">
        <f t="shared" si="45"/>
        <v>0</v>
      </c>
      <c r="P104" s="164"/>
      <c r="Q104" s="165">
        <f t="shared" si="46"/>
        <v>0</v>
      </c>
      <c r="R104" s="101">
        <v>55</v>
      </c>
      <c r="S104" s="96">
        <f t="shared" si="47"/>
        <v>0</v>
      </c>
      <c r="T104" s="165">
        <f t="shared" si="48"/>
        <v>0</v>
      </c>
      <c r="U104" s="98">
        <f t="shared" si="43"/>
        <v>0</v>
      </c>
      <c r="V104" s="159"/>
    </row>
    <row r="105" spans="2:22" ht="12.75" customHeight="1" thickBot="1" thickTop="1">
      <c r="B105" s="159"/>
      <c r="C105" s="159"/>
      <c r="D105" s="159"/>
      <c r="E105" s="159"/>
      <c r="F105" s="159"/>
      <c r="G105" s="159"/>
      <c r="H105" s="159"/>
      <c r="I105" s="159"/>
      <c r="J105" s="159"/>
      <c r="K105" s="160"/>
      <c r="L105" s="159"/>
      <c r="M105" s="99" t="s">
        <v>59</v>
      </c>
      <c r="N105" s="92">
        <f t="shared" si="44"/>
        <v>0</v>
      </c>
      <c r="O105" s="93">
        <f t="shared" si="45"/>
        <v>0</v>
      </c>
      <c r="P105" s="164"/>
      <c r="Q105" s="165">
        <f t="shared" si="46"/>
        <v>0</v>
      </c>
      <c r="R105" s="101">
        <v>26</v>
      </c>
      <c r="S105" s="96">
        <f t="shared" si="47"/>
        <v>0</v>
      </c>
      <c r="T105" s="165">
        <f t="shared" si="48"/>
        <v>0</v>
      </c>
      <c r="U105" s="98">
        <f t="shared" si="43"/>
        <v>0</v>
      </c>
      <c r="V105" s="159"/>
    </row>
    <row r="106" spans="2:22" ht="12.75" customHeight="1" thickBot="1" thickTop="1">
      <c r="B106" s="159"/>
      <c r="C106" s="159"/>
      <c r="D106" s="159"/>
      <c r="E106" s="159"/>
      <c r="F106" s="159"/>
      <c r="G106" s="159"/>
      <c r="H106" s="159"/>
      <c r="I106" s="159"/>
      <c r="J106" s="159"/>
      <c r="K106" s="160"/>
      <c r="L106" s="159"/>
      <c r="M106" s="99" t="s">
        <v>21</v>
      </c>
      <c r="N106" s="92">
        <f t="shared" si="44"/>
        <v>0</v>
      </c>
      <c r="O106" s="93">
        <f t="shared" si="45"/>
        <v>0</v>
      </c>
      <c r="P106" s="164"/>
      <c r="Q106" s="165">
        <f t="shared" si="46"/>
        <v>0</v>
      </c>
      <c r="R106" s="101">
        <v>44</v>
      </c>
      <c r="S106" s="96">
        <f t="shared" si="47"/>
        <v>0</v>
      </c>
      <c r="T106" s="165">
        <f t="shared" si="48"/>
        <v>0</v>
      </c>
      <c r="U106" s="98">
        <f t="shared" si="43"/>
        <v>0</v>
      </c>
      <c r="V106" s="159"/>
    </row>
    <row r="107" spans="2:22" ht="12.75" customHeight="1" thickBot="1" thickTop="1">
      <c r="B107" s="1"/>
      <c r="C107" s="1"/>
      <c r="D107" s="1"/>
      <c r="E107" s="1"/>
      <c r="F107" s="1"/>
      <c r="G107" s="1"/>
      <c r="H107" s="1"/>
      <c r="I107" s="1"/>
      <c r="J107" s="1"/>
      <c r="K107" s="3"/>
      <c r="L107" s="1"/>
      <c r="M107" s="99" t="s">
        <v>33</v>
      </c>
      <c r="N107" s="92">
        <f t="shared" si="44"/>
        <v>0</v>
      </c>
      <c r="O107" s="93">
        <f t="shared" si="45"/>
        <v>0</v>
      </c>
      <c r="P107" s="164"/>
      <c r="Q107" s="165">
        <f t="shared" si="46"/>
        <v>0</v>
      </c>
      <c r="R107" s="101">
        <v>137</v>
      </c>
      <c r="S107" s="96">
        <f t="shared" si="47"/>
        <v>0</v>
      </c>
      <c r="T107" s="165">
        <f t="shared" si="48"/>
        <v>0</v>
      </c>
      <c r="U107" s="98">
        <f t="shared" si="43"/>
        <v>0</v>
      </c>
      <c r="V107" s="1"/>
    </row>
    <row r="108" spans="2:22" ht="12.75" customHeight="1" thickBot="1" thickTop="1">
      <c r="B108" s="1"/>
      <c r="C108" s="1"/>
      <c r="D108" s="1"/>
      <c r="E108" s="1"/>
      <c r="F108" s="1"/>
      <c r="G108" s="1"/>
      <c r="H108" s="1"/>
      <c r="I108" s="1"/>
      <c r="J108" s="1"/>
      <c r="K108" s="3"/>
      <c r="L108" s="1"/>
      <c r="M108" s="99" t="s">
        <v>79</v>
      </c>
      <c r="N108" s="92">
        <f t="shared" si="44"/>
        <v>0</v>
      </c>
      <c r="O108" s="93">
        <f t="shared" si="45"/>
        <v>0</v>
      </c>
      <c r="P108" s="164"/>
      <c r="Q108" s="165">
        <f t="shared" si="46"/>
        <v>0</v>
      </c>
      <c r="R108" s="101">
        <v>65</v>
      </c>
      <c r="S108" s="96">
        <f t="shared" si="47"/>
        <v>0</v>
      </c>
      <c r="T108" s="165">
        <f t="shared" si="48"/>
        <v>0</v>
      </c>
      <c r="U108" s="98">
        <f t="shared" si="43"/>
        <v>0</v>
      </c>
      <c r="V108" s="1"/>
    </row>
    <row r="109" spans="2:22" ht="12.75" customHeight="1" thickBot="1" thickTop="1">
      <c r="B109" s="1"/>
      <c r="C109" s="1"/>
      <c r="D109" s="1"/>
      <c r="E109" s="1"/>
      <c r="F109" s="1"/>
      <c r="G109" s="1"/>
      <c r="H109" s="1"/>
      <c r="I109" s="1"/>
      <c r="J109" s="1"/>
      <c r="K109" s="3"/>
      <c r="L109" s="1"/>
      <c r="M109" s="99" t="s">
        <v>36</v>
      </c>
      <c r="N109" s="92">
        <f t="shared" si="44"/>
        <v>0</v>
      </c>
      <c r="O109" s="93">
        <f t="shared" si="45"/>
        <v>0</v>
      </c>
      <c r="P109" s="164"/>
      <c r="Q109" s="165">
        <f t="shared" si="46"/>
        <v>0</v>
      </c>
      <c r="R109" s="101">
        <v>110</v>
      </c>
      <c r="S109" s="96">
        <f t="shared" si="47"/>
        <v>0</v>
      </c>
      <c r="T109" s="165">
        <f t="shared" si="48"/>
        <v>0</v>
      </c>
      <c r="U109" s="98">
        <f t="shared" si="43"/>
        <v>0</v>
      </c>
      <c r="V109" s="1"/>
    </row>
    <row r="110" spans="2:22" ht="12.75" customHeight="1" thickBot="1" thickTop="1">
      <c r="B110" s="1"/>
      <c r="C110" s="1"/>
      <c r="D110" s="1"/>
      <c r="E110" s="1"/>
      <c r="F110" s="1"/>
      <c r="G110" s="1"/>
      <c r="H110" s="1"/>
      <c r="I110" s="1"/>
      <c r="J110" s="1"/>
      <c r="K110" s="3"/>
      <c r="L110" s="1"/>
      <c r="M110" s="99" t="s">
        <v>30</v>
      </c>
      <c r="N110" s="92">
        <f t="shared" si="44"/>
        <v>0</v>
      </c>
      <c r="O110" s="93">
        <f t="shared" si="45"/>
        <v>0</v>
      </c>
      <c r="P110" s="164"/>
      <c r="Q110" s="165">
        <f t="shared" si="46"/>
        <v>0</v>
      </c>
      <c r="R110" s="101">
        <v>5</v>
      </c>
      <c r="S110" s="96">
        <f t="shared" si="47"/>
        <v>0</v>
      </c>
      <c r="T110" s="165">
        <f t="shared" si="48"/>
        <v>0</v>
      </c>
      <c r="U110" s="98">
        <f t="shared" si="43"/>
        <v>0</v>
      </c>
      <c r="V110" s="1"/>
    </row>
    <row r="111" spans="2:22" ht="12.75" customHeight="1" thickBot="1" thickTop="1">
      <c r="B111" s="1"/>
      <c r="C111" s="1"/>
      <c r="D111" s="1"/>
      <c r="E111" s="1"/>
      <c r="F111" s="1"/>
      <c r="G111" s="1"/>
      <c r="H111" s="1"/>
      <c r="I111" s="1"/>
      <c r="J111" s="1"/>
      <c r="K111" s="3"/>
      <c r="L111" s="1"/>
      <c r="M111" s="106" t="s">
        <v>31</v>
      </c>
      <c r="N111" s="92">
        <f t="shared" si="44"/>
        <v>0</v>
      </c>
      <c r="O111" s="166">
        <f t="shared" si="45"/>
        <v>0</v>
      </c>
      <c r="P111" s="167"/>
      <c r="Q111" s="168">
        <f t="shared" si="46"/>
        <v>0</v>
      </c>
      <c r="R111" s="109">
        <v>20</v>
      </c>
      <c r="S111" s="169">
        <f t="shared" si="47"/>
        <v>0</v>
      </c>
      <c r="T111" s="168">
        <f t="shared" si="48"/>
        <v>0</v>
      </c>
      <c r="U111" s="98">
        <f t="shared" si="43"/>
        <v>0</v>
      </c>
      <c r="V111" s="1"/>
    </row>
    <row r="112" spans="2:22" ht="12.75" customHeight="1" thickBot="1">
      <c r="B112" s="1"/>
      <c r="C112" s="1"/>
      <c r="D112" s="1"/>
      <c r="E112" s="1"/>
      <c r="F112" s="1"/>
      <c r="G112" s="1"/>
      <c r="H112" s="1"/>
      <c r="I112" s="1"/>
      <c r="J112" s="1"/>
      <c r="K112" s="3"/>
      <c r="L112" s="1"/>
      <c r="M112" s="156"/>
      <c r="N112" s="157"/>
      <c r="O112" s="158">
        <f>SUM(O103:O111)</f>
        <v>0</v>
      </c>
      <c r="P112" s="158"/>
      <c r="Q112" s="158">
        <f>SUM(Q103:Q111)</f>
        <v>0</v>
      </c>
      <c r="R112" s="158"/>
      <c r="S112" s="158">
        <f>SUM(S103:S111)</f>
        <v>0</v>
      </c>
      <c r="T112" s="158">
        <f>SUM(T103:T111)</f>
        <v>0</v>
      </c>
      <c r="U112" s="98">
        <f t="shared" si="43"/>
        <v>0</v>
      </c>
      <c r="V112" s="1"/>
    </row>
    <row r="113" spans="2:22" ht="12.75" customHeight="1" thickBot="1">
      <c r="B113" s="1"/>
      <c r="C113" s="1"/>
      <c r="D113" s="1"/>
      <c r="E113" s="1"/>
      <c r="F113" s="1"/>
      <c r="G113" s="1"/>
      <c r="H113" s="1"/>
      <c r="I113" s="1"/>
      <c r="J113" s="1"/>
      <c r="K113" s="3"/>
      <c r="L113" s="1"/>
      <c r="M113" s="173"/>
      <c r="N113" s="174"/>
      <c r="O113" s="175"/>
      <c r="P113" s="175"/>
      <c r="Q113" s="175"/>
      <c r="R113" s="175"/>
      <c r="S113" s="175"/>
      <c r="T113" s="175"/>
      <c r="U113" s="98">
        <f t="shared" si="43"/>
        <v>0</v>
      </c>
      <c r="V113" s="1"/>
    </row>
    <row r="114" spans="2:22" ht="12.75" customHeight="1" thickBot="1">
      <c r="B114" s="1"/>
      <c r="C114" s="1"/>
      <c r="D114" s="1"/>
      <c r="E114" s="1"/>
      <c r="F114" s="1"/>
      <c r="G114" s="1"/>
      <c r="H114" s="1"/>
      <c r="I114" s="1"/>
      <c r="J114" s="1"/>
      <c r="K114" s="11"/>
      <c r="L114" s="11"/>
      <c r="M114" s="176"/>
      <c r="N114" s="177"/>
      <c r="O114" s="178">
        <f>SUM(O46,O57,O68,O79,O90,O101,O112)</f>
        <v>15000</v>
      </c>
      <c r="P114" s="178">
        <f>SUM(P46,P57,P68,P79)</f>
        <v>1000</v>
      </c>
      <c r="Q114" s="179">
        <f>SUM(P114,O114)</f>
        <v>16000</v>
      </c>
      <c r="R114" s="178"/>
      <c r="S114" s="178">
        <f>T46+T57+T68+T79</f>
        <v>12600</v>
      </c>
      <c r="T114" s="180">
        <f>T46+T57+T68+T79+T90+T101+T112</f>
        <v>12600</v>
      </c>
      <c r="U114" s="98">
        <f>IF($T$114&gt;=$Q$114,0,100*(T114/Q114)^(3/2))+IF($T$114&lt;=$Q$114,0,100*(Q114/T114)^(3/2))</f>
        <v>69.88369243786421</v>
      </c>
      <c r="V114" s="1"/>
    </row>
    <row r="115" spans="2:22" ht="12.75" customHeight="1">
      <c r="B115" s="1"/>
      <c r="C115" s="1"/>
      <c r="D115" s="1"/>
      <c r="E115" s="1"/>
      <c r="F115" s="1"/>
      <c r="G115" s="1"/>
      <c r="H115" s="1"/>
      <c r="I115" s="1"/>
      <c r="J115" s="1"/>
      <c r="K115" s="11"/>
      <c r="L115" s="3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</row>
    <row r="116" spans="2:22" ht="12.75" customHeight="1">
      <c r="B116" s="1"/>
      <c r="C116" s="1"/>
      <c r="D116" s="1"/>
      <c r="E116" s="1"/>
      <c r="F116" s="1"/>
      <c r="G116" s="1"/>
      <c r="H116" s="1"/>
      <c r="I116" s="1"/>
      <c r="J116" s="1"/>
      <c r="K116" s="11"/>
      <c r="L116" s="11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</row>
    <row r="117" spans="2:22" ht="12.75" customHeight="1">
      <c r="B117" s="1"/>
      <c r="C117" s="1"/>
      <c r="D117" s="1"/>
      <c r="E117" s="1"/>
      <c r="F117" s="1"/>
      <c r="G117" s="1"/>
      <c r="H117" s="1"/>
      <c r="I117" s="1"/>
      <c r="J117" s="1"/>
      <c r="K117" s="11"/>
      <c r="L117" s="11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</row>
    <row r="118" spans="2:22" ht="12.75" customHeight="1">
      <c r="B118" s="1"/>
      <c r="C118" s="1"/>
      <c r="D118" s="1"/>
      <c r="E118" s="1"/>
      <c r="F118" s="1"/>
      <c r="G118" s="1"/>
      <c r="H118" s="1"/>
      <c r="I118" s="1"/>
      <c r="J118" s="1"/>
      <c r="K118" s="11"/>
      <c r="L118" s="11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</row>
    <row r="119" spans="2:22" ht="12.75" customHeight="1">
      <c r="B119" s="1"/>
      <c r="C119" s="1"/>
      <c r="D119" s="1"/>
      <c r="E119" s="1"/>
      <c r="F119" s="1"/>
      <c r="G119" s="1"/>
      <c r="H119" s="1"/>
      <c r="I119" s="1"/>
      <c r="J119" s="1"/>
      <c r="K119" s="11"/>
      <c r="L119" s="11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</row>
    <row r="120" spans="2:22" ht="12.75" customHeight="1">
      <c r="B120" s="1"/>
      <c r="C120" s="1"/>
      <c r="D120" s="1"/>
      <c r="E120" s="1"/>
      <c r="F120" s="1"/>
      <c r="G120" s="1"/>
      <c r="H120" s="1"/>
      <c r="I120" s="1"/>
      <c r="J120" s="1"/>
      <c r="K120" s="11"/>
      <c r="L120" s="11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</row>
    <row r="121" spans="2:22" ht="12.75" customHeight="1">
      <c r="B121" s="1"/>
      <c r="C121" s="1"/>
      <c r="D121" s="1"/>
      <c r="E121" s="1"/>
      <c r="F121" s="1"/>
      <c r="G121" s="1"/>
      <c r="H121" s="1"/>
      <c r="I121" s="1"/>
      <c r="J121" s="1"/>
      <c r="K121" s="11"/>
      <c r="L121" s="11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</row>
    <row r="122" spans="2:22" ht="12.75" customHeight="1">
      <c r="B122" s="1"/>
      <c r="C122" s="1"/>
      <c r="D122" s="1"/>
      <c r="E122" s="1"/>
      <c r="F122" s="1"/>
      <c r="G122" s="1"/>
      <c r="H122" s="1"/>
      <c r="I122" s="1"/>
      <c r="J122" s="1"/>
      <c r="K122" s="11"/>
      <c r="L122" s="11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</row>
    <row r="123" spans="2:22" ht="12.75" customHeight="1">
      <c r="B123" s="1"/>
      <c r="C123" s="1"/>
      <c r="D123" s="1"/>
      <c r="E123" s="1"/>
      <c r="F123" s="1"/>
      <c r="G123" s="1"/>
      <c r="H123" s="1"/>
      <c r="I123" s="1"/>
      <c r="J123" s="1"/>
      <c r="K123" s="11"/>
      <c r="L123" s="11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</row>
    <row r="124" spans="2:22" ht="12.75" customHeight="1">
      <c r="B124" s="1"/>
      <c r="C124" s="1"/>
      <c r="D124" s="1"/>
      <c r="E124" s="1"/>
      <c r="F124" s="1"/>
      <c r="G124" s="1"/>
      <c r="H124" s="1"/>
      <c r="I124" s="1"/>
      <c r="J124" s="1"/>
      <c r="K124" s="11"/>
      <c r="L124" s="11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</row>
    <row r="125" spans="2:22" ht="12.75" customHeight="1">
      <c r="B125" s="1"/>
      <c r="C125" s="1"/>
      <c r="D125" s="1"/>
      <c r="E125" s="1"/>
      <c r="F125" s="1"/>
      <c r="G125" s="1"/>
      <c r="H125" s="1"/>
      <c r="I125" s="1"/>
      <c r="J125" s="1"/>
      <c r="K125" s="11"/>
      <c r="L125" s="3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</row>
    <row r="126" spans="2:22" ht="12.75" customHeight="1">
      <c r="B126" s="1"/>
      <c r="C126" s="1"/>
      <c r="D126" s="1"/>
      <c r="E126" s="1"/>
      <c r="F126" s="1"/>
      <c r="G126" s="1"/>
      <c r="H126" s="1"/>
      <c r="I126" s="1"/>
      <c r="J126" s="1"/>
      <c r="K126" s="11"/>
      <c r="L126" s="3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</row>
    <row r="127" spans="2:22" ht="12.75" customHeight="1">
      <c r="B127" s="1"/>
      <c r="C127" s="1"/>
      <c r="D127" s="1"/>
      <c r="E127" s="1"/>
      <c r="F127" s="1"/>
      <c r="G127" s="1"/>
      <c r="H127" s="1"/>
      <c r="I127" s="1"/>
      <c r="J127" s="1"/>
      <c r="K127" s="11"/>
      <c r="L127" s="11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</row>
    <row r="128" spans="2:22" ht="12.75" customHeight="1">
      <c r="B128" s="1"/>
      <c r="C128" s="1"/>
      <c r="D128" s="1"/>
      <c r="E128" s="1"/>
      <c r="F128" s="1"/>
      <c r="G128" s="1"/>
      <c r="H128" s="1"/>
      <c r="I128" s="1"/>
      <c r="J128" s="1"/>
      <c r="K128" s="11"/>
      <c r="L128" s="11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</row>
    <row r="129" spans="2:22" ht="12.75" customHeight="1">
      <c r="B129" s="1"/>
      <c r="C129" s="1"/>
      <c r="D129" s="1"/>
      <c r="E129" s="1"/>
      <c r="F129" s="1"/>
      <c r="G129" s="1"/>
      <c r="H129" s="1"/>
      <c r="I129" s="1"/>
      <c r="J129" s="1"/>
      <c r="K129" s="11"/>
      <c r="L129" s="11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</row>
    <row r="130" spans="2:22" ht="12.75" customHeight="1">
      <c r="B130" s="1"/>
      <c r="C130" s="1"/>
      <c r="D130" s="1"/>
      <c r="E130" s="1"/>
      <c r="F130" s="1"/>
      <c r="G130" s="1"/>
      <c r="H130" s="1"/>
      <c r="I130" s="1"/>
      <c r="J130" s="1"/>
      <c r="K130" s="11"/>
      <c r="L130" s="11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</row>
    <row r="131" spans="2:22" ht="12.75" customHeight="1">
      <c r="B131" s="1"/>
      <c r="C131" s="1"/>
      <c r="D131" s="1"/>
      <c r="E131" s="1"/>
      <c r="F131" s="1"/>
      <c r="G131" s="1"/>
      <c r="H131" s="1"/>
      <c r="I131" s="1"/>
      <c r="J131" s="1"/>
      <c r="K131" s="11"/>
      <c r="L131" s="11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</row>
    <row r="132" spans="2:22" ht="12.75" customHeight="1">
      <c r="B132" s="1"/>
      <c r="C132" s="1"/>
      <c r="D132" s="1"/>
      <c r="E132" s="1"/>
      <c r="F132" s="1"/>
      <c r="G132" s="1"/>
      <c r="H132" s="1"/>
      <c r="I132" s="1"/>
      <c r="J132" s="1"/>
      <c r="K132" s="11"/>
      <c r="L132" s="11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</row>
    <row r="133" spans="2:22" ht="12.75" customHeight="1">
      <c r="B133" s="1"/>
      <c r="C133" s="1"/>
      <c r="D133" s="1"/>
      <c r="E133" s="1"/>
      <c r="F133" s="1"/>
      <c r="G133" s="1"/>
      <c r="H133" s="1"/>
      <c r="I133" s="1"/>
      <c r="J133" s="1"/>
      <c r="K133" s="11"/>
      <c r="L133" s="11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</row>
    <row r="134" spans="2:22" ht="12.75" customHeight="1">
      <c r="B134" s="1"/>
      <c r="C134" s="1"/>
      <c r="D134" s="1"/>
      <c r="E134" s="1"/>
      <c r="F134" s="1"/>
      <c r="G134" s="1"/>
      <c r="H134" s="1"/>
      <c r="I134" s="1"/>
      <c r="J134" s="1"/>
      <c r="K134" s="11"/>
      <c r="L134" s="11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</row>
    <row r="135" spans="2:22" ht="12.75" customHeight="1">
      <c r="B135" s="1"/>
      <c r="C135" s="1"/>
      <c r="D135" s="1"/>
      <c r="E135" s="1"/>
      <c r="F135" s="1"/>
      <c r="G135" s="1"/>
      <c r="H135" s="1"/>
      <c r="I135" s="1"/>
      <c r="J135" s="1"/>
      <c r="K135" s="11"/>
      <c r="L135" s="11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</row>
    <row r="136" spans="2:22" ht="12.75" customHeight="1">
      <c r="B136" s="246" t="s">
        <v>69</v>
      </c>
      <c r="C136" s="247"/>
      <c r="D136" s="248"/>
      <c r="E136" s="1"/>
      <c r="F136" s="1"/>
      <c r="G136" s="1"/>
      <c r="H136" s="1"/>
      <c r="I136" s="1"/>
      <c r="J136" s="1"/>
      <c r="K136" s="11"/>
      <c r="L136" s="3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</row>
    <row r="137" spans="2:22" ht="12.75" customHeight="1">
      <c r="B137" s="249"/>
      <c r="C137" s="250"/>
      <c r="D137" s="251"/>
      <c r="E137" s="1"/>
      <c r="F137" s="1"/>
      <c r="G137" s="1"/>
      <c r="H137" s="1"/>
      <c r="I137" s="1"/>
      <c r="J137" s="1"/>
      <c r="K137" s="11"/>
      <c r="L137" s="3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</row>
    <row r="138" spans="2:22" ht="12.75" customHeight="1">
      <c r="B138" s="1"/>
      <c r="C138" s="1"/>
      <c r="D138" s="1"/>
      <c r="E138" s="1"/>
      <c r="F138" s="1"/>
      <c r="G138" s="1"/>
      <c r="H138" s="1"/>
      <c r="I138" s="1"/>
      <c r="J138" s="1"/>
      <c r="K138" s="11"/>
      <c r="L138" s="11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</row>
    <row r="139" spans="2:22" ht="12.75" customHeight="1">
      <c r="B139" s="1"/>
      <c r="C139" s="1"/>
      <c r="D139" s="1"/>
      <c r="E139" s="1"/>
      <c r="F139" s="1"/>
      <c r="G139" s="1"/>
      <c r="H139" s="1"/>
      <c r="I139" s="1"/>
      <c r="J139" s="1"/>
      <c r="K139" s="11"/>
      <c r="L139" s="11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</row>
    <row r="140" spans="2:22" ht="12.75" customHeight="1">
      <c r="B140" s="1"/>
      <c r="C140" s="1"/>
      <c r="D140" s="1"/>
      <c r="E140" s="1"/>
      <c r="F140" s="1"/>
      <c r="G140" s="1"/>
      <c r="H140" s="1"/>
      <c r="I140" s="11"/>
      <c r="J140" s="11"/>
      <c r="K140" s="11"/>
      <c r="L140" s="11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</row>
    <row r="141" spans="2:22" ht="12.75" customHeight="1">
      <c r="B141" s="1"/>
      <c r="C141" s="1"/>
      <c r="D141" s="1"/>
      <c r="E141" s="1"/>
      <c r="F141" s="1"/>
      <c r="G141" s="1"/>
      <c r="H141" s="1"/>
      <c r="I141" s="11"/>
      <c r="J141" s="198"/>
      <c r="K141" s="11"/>
      <c r="L141" s="1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</row>
    <row r="142" spans="2:22" ht="12.75" customHeight="1">
      <c r="B142" s="181"/>
      <c r="C142" s="181" t="s">
        <v>70</v>
      </c>
      <c r="D142" s="181" t="s">
        <v>6</v>
      </c>
      <c r="E142" s="181" t="s">
        <v>7</v>
      </c>
      <c r="F142" s="181" t="s">
        <v>8</v>
      </c>
      <c r="G142" s="181" t="s">
        <v>9</v>
      </c>
      <c r="H142" s="181" t="s">
        <v>10</v>
      </c>
      <c r="I142" s="181" t="s">
        <v>29</v>
      </c>
      <c r="J142" s="181" t="s">
        <v>12</v>
      </c>
      <c r="K142" s="11"/>
      <c r="L142" s="11"/>
      <c r="M142" s="199"/>
      <c r="N142" s="199"/>
      <c r="O142" s="199"/>
      <c r="P142" s="199"/>
      <c r="Q142" s="199"/>
      <c r="R142" s="199"/>
      <c r="S142" s="199"/>
      <c r="T142" s="199"/>
      <c r="U142" s="199"/>
      <c r="V142" s="197"/>
    </row>
    <row r="143" spans="2:22" ht="12.75" customHeight="1">
      <c r="B143" s="181">
        <v>0</v>
      </c>
      <c r="C143" s="181"/>
      <c r="D143" s="181">
        <v>1</v>
      </c>
      <c r="E143" s="181">
        <v>1</v>
      </c>
      <c r="F143" s="181">
        <v>1</v>
      </c>
      <c r="G143" s="181">
        <v>1</v>
      </c>
      <c r="H143" s="181">
        <v>1</v>
      </c>
      <c r="I143" s="181">
        <v>1</v>
      </c>
      <c r="J143" s="181">
        <v>1</v>
      </c>
      <c r="K143" s="198"/>
      <c r="L143" s="198"/>
      <c r="M143" s="200"/>
      <c r="N143" s="200"/>
      <c r="O143" s="200"/>
      <c r="P143" s="200"/>
      <c r="Q143" s="200"/>
      <c r="R143" s="200"/>
      <c r="S143" s="200"/>
      <c r="T143" s="200"/>
      <c r="U143" s="200"/>
      <c r="V143" s="199"/>
    </row>
    <row r="144" spans="2:22" ht="12.75" customHeight="1">
      <c r="B144" s="181">
        <v>1</v>
      </c>
      <c r="C144" s="181">
        <v>0</v>
      </c>
      <c r="D144" s="181">
        <v>1.1</v>
      </c>
      <c r="E144" s="181">
        <v>1.03</v>
      </c>
      <c r="F144" s="181">
        <v>1.03</v>
      </c>
      <c r="G144" s="181">
        <v>1.03</v>
      </c>
      <c r="H144" s="181">
        <v>1.03</v>
      </c>
      <c r="I144" s="181">
        <v>1.03</v>
      </c>
      <c r="J144" s="181">
        <v>1.03</v>
      </c>
      <c r="K144" s="201"/>
      <c r="L144" s="202"/>
      <c r="M144" s="203"/>
      <c r="N144" s="203"/>
      <c r="O144" s="203"/>
      <c r="P144" s="203"/>
      <c r="Q144" s="203"/>
      <c r="R144" s="203"/>
      <c r="S144" s="203"/>
      <c r="T144" s="203"/>
      <c r="U144" s="203"/>
      <c r="V144" s="200"/>
    </row>
    <row r="145" spans="2:22" ht="12.75" customHeight="1">
      <c r="B145" s="181">
        <v>2</v>
      </c>
      <c r="C145" s="181">
        <v>0.015</v>
      </c>
      <c r="D145" s="181">
        <v>1.2</v>
      </c>
      <c r="E145" s="181">
        <v>1.06</v>
      </c>
      <c r="F145" s="181">
        <v>1.06</v>
      </c>
      <c r="G145" s="181">
        <v>1.06</v>
      </c>
      <c r="H145" s="181">
        <v>1.06</v>
      </c>
      <c r="I145" s="181">
        <v>1.06</v>
      </c>
      <c r="J145" s="181">
        <v>1.06</v>
      </c>
      <c r="K145" s="202"/>
      <c r="L145" s="204"/>
      <c r="M145" s="203"/>
      <c r="N145" s="203"/>
      <c r="O145" s="203"/>
      <c r="P145" s="203"/>
      <c r="Q145" s="203"/>
      <c r="R145" s="203"/>
      <c r="S145" s="203"/>
      <c r="T145" s="203"/>
      <c r="U145" s="203"/>
      <c r="V145" s="199"/>
    </row>
    <row r="146" spans="2:22" ht="12.75" customHeight="1">
      <c r="B146" s="181">
        <v>3</v>
      </c>
      <c r="C146" s="181">
        <v>0.03</v>
      </c>
      <c r="D146" s="181">
        <v>1.35</v>
      </c>
      <c r="E146" s="181">
        <v>1.1</v>
      </c>
      <c r="F146" s="181">
        <v>1.1</v>
      </c>
      <c r="G146" s="181">
        <v>1.1</v>
      </c>
      <c r="H146" s="181">
        <v>1.1</v>
      </c>
      <c r="I146" s="181">
        <v>1.1</v>
      </c>
      <c r="J146" s="181">
        <v>1.1</v>
      </c>
      <c r="K146" s="201"/>
      <c r="L146" s="201"/>
      <c r="M146" s="203"/>
      <c r="N146" s="203"/>
      <c r="O146" s="203"/>
      <c r="P146" s="203"/>
      <c r="Q146" s="203"/>
      <c r="R146" s="203"/>
      <c r="S146" s="203"/>
      <c r="T146" s="203"/>
      <c r="U146" s="203"/>
      <c r="V146" s="199"/>
    </row>
    <row r="147" spans="2:22" ht="12.75" customHeight="1">
      <c r="B147" s="181">
        <v>4</v>
      </c>
      <c r="C147" s="181">
        <v>0.045</v>
      </c>
      <c r="D147" s="181">
        <v>1.45</v>
      </c>
      <c r="E147" s="181">
        <v>1.15</v>
      </c>
      <c r="F147" s="181">
        <v>1.15</v>
      </c>
      <c r="G147" s="181">
        <v>1.15</v>
      </c>
      <c r="H147" s="181">
        <v>1.13</v>
      </c>
      <c r="I147" s="181">
        <v>1.13</v>
      </c>
      <c r="J147" s="181">
        <v>1.13</v>
      </c>
      <c r="K147" s="201"/>
      <c r="L147" s="204"/>
      <c r="M147" s="203"/>
      <c r="N147" s="205"/>
      <c r="O147" s="203"/>
      <c r="P147" s="203"/>
      <c r="Q147" s="203"/>
      <c r="R147" s="203"/>
      <c r="S147" s="203"/>
      <c r="T147" s="203"/>
      <c r="U147" s="206"/>
      <c r="V147" s="199"/>
    </row>
    <row r="148" spans="2:22" ht="12.75" customHeight="1">
      <c r="B148" s="181">
        <v>5</v>
      </c>
      <c r="C148" s="181">
        <v>0.06</v>
      </c>
      <c r="D148" s="181">
        <v>1.6</v>
      </c>
      <c r="E148" s="181">
        <v>1.2</v>
      </c>
      <c r="F148" s="181">
        <v>1.2</v>
      </c>
      <c r="G148" s="181">
        <v>1.2</v>
      </c>
      <c r="H148" s="181">
        <v>1.16</v>
      </c>
      <c r="I148" s="181">
        <v>1.16</v>
      </c>
      <c r="J148" s="181">
        <v>1.16</v>
      </c>
      <c r="K148" s="201"/>
      <c r="L148" s="204"/>
      <c r="M148" s="203"/>
      <c r="N148" s="203"/>
      <c r="O148" s="205"/>
      <c r="P148" s="203"/>
      <c r="Q148" s="203"/>
      <c r="R148" s="206"/>
      <c r="S148" s="203"/>
      <c r="T148" s="203"/>
      <c r="U148" s="203"/>
      <c r="V148" s="199"/>
    </row>
    <row r="149" spans="2:22" ht="12.75" customHeight="1">
      <c r="B149" s="181">
        <v>6</v>
      </c>
      <c r="C149" s="181">
        <v>0.075</v>
      </c>
      <c r="D149" s="181">
        <v>1.7</v>
      </c>
      <c r="E149" s="181">
        <v>1.25</v>
      </c>
      <c r="F149" s="181">
        <v>1.25</v>
      </c>
      <c r="G149" s="181">
        <v>1.25</v>
      </c>
      <c r="H149" s="181">
        <v>1.19</v>
      </c>
      <c r="I149" s="181">
        <v>1.19</v>
      </c>
      <c r="J149" s="181">
        <v>1.19</v>
      </c>
      <c r="K149" s="201"/>
      <c r="L149" s="204"/>
      <c r="M149" s="203"/>
      <c r="N149" s="203"/>
      <c r="O149" s="203"/>
      <c r="P149" s="205"/>
      <c r="Q149" s="203"/>
      <c r="R149" s="203"/>
      <c r="S149" s="203"/>
      <c r="T149" s="203"/>
      <c r="U149" s="203"/>
      <c r="V149" s="199"/>
    </row>
    <row r="150" spans="2:22" ht="12.75" customHeight="1">
      <c r="B150" s="181">
        <v>7</v>
      </c>
      <c r="C150" s="181">
        <v>0.09</v>
      </c>
      <c r="D150" s="181">
        <v>1.9</v>
      </c>
      <c r="E150" s="181">
        <v>1.35</v>
      </c>
      <c r="F150" s="181">
        <v>1.35</v>
      </c>
      <c r="G150" s="181">
        <v>1.35</v>
      </c>
      <c r="H150" s="181">
        <v>1.24</v>
      </c>
      <c r="I150" s="181">
        <v>1.24</v>
      </c>
      <c r="J150" s="181">
        <v>1.24</v>
      </c>
      <c r="K150" s="201"/>
      <c r="L150" s="204"/>
      <c r="M150" s="203"/>
      <c r="N150" s="203"/>
      <c r="O150" s="203"/>
      <c r="P150" s="203"/>
      <c r="Q150" s="205"/>
      <c r="R150" s="203"/>
      <c r="S150" s="206"/>
      <c r="T150" s="203"/>
      <c r="U150" s="203"/>
      <c r="V150" s="199"/>
    </row>
    <row r="151" spans="2:22" ht="12.75" customHeight="1">
      <c r="B151" s="181">
        <v>8</v>
      </c>
      <c r="C151" s="181">
        <v>0.105</v>
      </c>
      <c r="D151" s="181">
        <v>2</v>
      </c>
      <c r="E151" s="181">
        <v>1.4</v>
      </c>
      <c r="F151" s="181">
        <v>1.4</v>
      </c>
      <c r="G151" s="181">
        <v>1.4</v>
      </c>
      <c r="H151" s="181">
        <v>1.27</v>
      </c>
      <c r="I151" s="181">
        <v>1.27</v>
      </c>
      <c r="J151" s="181">
        <v>1.27</v>
      </c>
      <c r="K151" s="201"/>
      <c r="L151" s="204"/>
      <c r="M151" s="203"/>
      <c r="N151" s="203"/>
      <c r="O151" s="206"/>
      <c r="P151" s="203"/>
      <c r="Q151" s="203"/>
      <c r="R151" s="205"/>
      <c r="S151" s="203"/>
      <c r="T151" s="203"/>
      <c r="U151" s="203"/>
      <c r="V151" s="199"/>
    </row>
    <row r="152" spans="2:22" ht="12.75" customHeight="1">
      <c r="B152" s="181">
        <v>9</v>
      </c>
      <c r="C152" s="181">
        <v>0.12</v>
      </c>
      <c r="D152" s="181">
        <v>2.1</v>
      </c>
      <c r="E152" s="181">
        <v>1.45</v>
      </c>
      <c r="F152" s="181">
        <v>1.45</v>
      </c>
      <c r="G152" s="181">
        <v>1.45</v>
      </c>
      <c r="H152" s="181">
        <v>1.3</v>
      </c>
      <c r="I152" s="181">
        <v>1.3</v>
      </c>
      <c r="J152" s="181">
        <v>1.3</v>
      </c>
      <c r="K152" s="11"/>
      <c r="L152" s="198"/>
      <c r="M152" s="203"/>
      <c r="N152" s="205"/>
      <c r="O152" s="203"/>
      <c r="P152" s="203"/>
      <c r="Q152" s="203"/>
      <c r="R152" s="203"/>
      <c r="S152" s="206"/>
      <c r="T152" s="203"/>
      <c r="U152" s="205"/>
      <c r="V152" s="203"/>
    </row>
    <row r="153" spans="2:22" ht="12.75" customHeight="1">
      <c r="B153" s="181">
        <v>10</v>
      </c>
      <c r="C153" s="181">
        <v>0.15</v>
      </c>
      <c r="D153" s="181">
        <v>2.35</v>
      </c>
      <c r="E153" s="181">
        <v>1.6</v>
      </c>
      <c r="F153" s="181">
        <v>1.6</v>
      </c>
      <c r="G153" s="181">
        <v>1.6</v>
      </c>
      <c r="H153" s="181">
        <v>1.35</v>
      </c>
      <c r="I153" s="181">
        <v>1.35</v>
      </c>
      <c r="J153" s="181">
        <v>1.35</v>
      </c>
      <c r="K153" s="11"/>
      <c r="L153" s="198"/>
      <c r="M153" s="203"/>
      <c r="N153" s="205"/>
      <c r="O153" s="203"/>
      <c r="P153" s="203"/>
      <c r="Q153" s="207"/>
      <c r="R153" s="203"/>
      <c r="S153" s="203"/>
      <c r="T153" s="203"/>
      <c r="U153" s="203"/>
      <c r="V153" s="205"/>
    </row>
  </sheetData>
  <sheetProtection/>
  <mergeCells count="30">
    <mergeCell ref="B136:D137"/>
    <mergeCell ref="N20:O20"/>
    <mergeCell ref="P20:Q20"/>
    <mergeCell ref="B23:C23"/>
    <mergeCell ref="B34:D34"/>
    <mergeCell ref="B43:E43"/>
    <mergeCell ref="G43:I43"/>
    <mergeCell ref="G21:H21"/>
    <mergeCell ref="G19:H19"/>
    <mergeCell ref="G13:J13"/>
    <mergeCell ref="G22:H22"/>
    <mergeCell ref="G15:H15"/>
    <mergeCell ref="G16:H16"/>
    <mergeCell ref="G17:H17"/>
    <mergeCell ref="M6:N7"/>
    <mergeCell ref="B6:C7"/>
    <mergeCell ref="M34:O34"/>
    <mergeCell ref="G9:H9"/>
    <mergeCell ref="G12:H12"/>
    <mergeCell ref="B9:C9"/>
    <mergeCell ref="G7:I7"/>
    <mergeCell ref="G23:H23"/>
    <mergeCell ref="G24:H24"/>
    <mergeCell ref="G25:H25"/>
    <mergeCell ref="G18:H18"/>
    <mergeCell ref="B2:C3"/>
    <mergeCell ref="G10:H10"/>
    <mergeCell ref="G14:H14"/>
    <mergeCell ref="G11:H11"/>
    <mergeCell ref="G8:I8"/>
  </mergeCells>
  <dataValidations count="7">
    <dataValidation type="list" allowBlank="1" showInputMessage="1" showErrorMessage="1" sqref="I11">
      <formula1>$M$37:$M$40</formula1>
    </dataValidation>
    <dataValidation type="list" allowBlank="1" showInputMessage="1" showErrorMessage="1" sqref="I23:I25">
      <formula1>$F$143:$F$153</formula1>
    </dataValidation>
    <dataValidation type="list" allowBlank="1" showInputMessage="1" showErrorMessage="1" sqref="I22">
      <formula1>$E$143:$E$153</formula1>
    </dataValidation>
    <dataValidation type="list" allowBlank="1" showInputMessage="1" showErrorMessage="1" sqref="I21">
      <formula1>$D$144:$D$153</formula1>
    </dataValidation>
    <dataValidation type="list" allowBlank="1" showInputMessage="1" showErrorMessage="1" sqref="I26">
      <formula1>$H$143:$H$153</formula1>
    </dataValidation>
    <dataValidation type="list" allowBlank="1" showInputMessage="1" showErrorMessage="1" sqref="I27">
      <formula1>$I$143:$I$153</formula1>
    </dataValidation>
    <dataValidation type="list" allowBlank="1" showInputMessage="1" showErrorMessage="1" sqref="I28">
      <formula1>$J$143:$J$153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3"/>
  <sheetViews>
    <sheetView zoomScalePageLayoutView="0" workbookViewId="0" topLeftCell="A4">
      <selection activeCell="I24" sqref="I24"/>
    </sheetView>
  </sheetViews>
  <sheetFormatPr defaultColWidth="5.50390625" defaultRowHeight="12.75" customHeight="1"/>
  <sheetData>
    <row r="1" spans="1:22" ht="12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 customHeight="1">
      <c r="A2" s="1"/>
      <c r="B2" s="262" t="s">
        <v>71</v>
      </c>
      <c r="C2" s="26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 customHeight="1" thickBot="1">
      <c r="A3" s="1"/>
      <c r="B3" s="264"/>
      <c r="C3" s="26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 customHeight="1">
      <c r="A4" s="1"/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 customHeight="1" thickBot="1">
      <c r="A5" s="1"/>
      <c r="B5" s="1"/>
      <c r="C5" s="1"/>
      <c r="D5" s="1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 thickTop="1">
      <c r="A6" s="1"/>
      <c r="B6" s="224" t="s">
        <v>0</v>
      </c>
      <c r="C6" s="228"/>
      <c r="D6" s="4"/>
      <c r="E6" s="5"/>
      <c r="F6" s="5"/>
      <c r="G6" s="6"/>
      <c r="H6" s="6"/>
      <c r="I6" s="5"/>
      <c r="J6" s="7"/>
      <c r="K6" s="1"/>
      <c r="L6" s="1"/>
      <c r="M6" s="224" t="s">
        <v>1</v>
      </c>
      <c r="N6" s="225"/>
      <c r="O6" s="5"/>
      <c r="P6" s="5"/>
      <c r="Q6" s="5"/>
      <c r="R6" s="5"/>
      <c r="S6" s="5"/>
      <c r="T6" s="5"/>
      <c r="U6" s="5"/>
      <c r="V6" s="7"/>
    </row>
    <row r="7" spans="1:22" ht="12.75" customHeight="1" thickBot="1">
      <c r="A7" s="1"/>
      <c r="B7" s="229"/>
      <c r="C7" s="230"/>
      <c r="D7" s="8"/>
      <c r="E7" s="9"/>
      <c r="F7" s="9"/>
      <c r="G7" s="240" t="s">
        <v>2</v>
      </c>
      <c r="H7" s="241"/>
      <c r="I7" s="241"/>
      <c r="J7" s="10"/>
      <c r="K7" s="1"/>
      <c r="L7" s="1"/>
      <c r="M7" s="226"/>
      <c r="N7" s="227"/>
      <c r="O7" s="11"/>
      <c r="P7" s="11"/>
      <c r="Q7" s="11"/>
      <c r="R7" s="11"/>
      <c r="S7" s="11"/>
      <c r="T7" s="11"/>
      <c r="U7" s="11"/>
      <c r="V7" s="10"/>
    </row>
    <row r="8" spans="1:22" ht="12.75" customHeight="1" thickBot="1" thickTop="1">
      <c r="A8" s="1"/>
      <c r="B8" s="12"/>
      <c r="C8" s="13"/>
      <c r="D8" s="8"/>
      <c r="E8" s="9"/>
      <c r="F8" s="9"/>
      <c r="G8" s="221" t="s">
        <v>3</v>
      </c>
      <c r="H8" s="222"/>
      <c r="I8" s="223"/>
      <c r="J8" s="10"/>
      <c r="K8" s="1"/>
      <c r="L8" s="1"/>
      <c r="M8" s="14"/>
      <c r="N8" s="15"/>
      <c r="O8" s="11"/>
      <c r="P8" s="11"/>
      <c r="Q8" s="11"/>
      <c r="R8" s="11"/>
      <c r="S8" s="11"/>
      <c r="T8" s="11"/>
      <c r="U8" s="11"/>
      <c r="V8" s="10"/>
    </row>
    <row r="9" spans="1:22" ht="12.75" customHeight="1">
      <c r="A9" s="1"/>
      <c r="B9" s="238" t="s">
        <v>4</v>
      </c>
      <c r="C9" s="239"/>
      <c r="D9" s="9"/>
      <c r="E9" s="9"/>
      <c r="F9" s="9"/>
      <c r="G9" s="234" t="s">
        <v>5</v>
      </c>
      <c r="H9" s="235"/>
      <c r="I9" s="16">
        <v>100</v>
      </c>
      <c r="J9" s="10"/>
      <c r="K9" s="1"/>
      <c r="L9" s="1"/>
      <c r="M9" s="17"/>
      <c r="N9" s="18" t="s">
        <v>6</v>
      </c>
      <c r="O9" s="19" t="s">
        <v>7</v>
      </c>
      <c r="P9" s="19" t="s">
        <v>8</v>
      </c>
      <c r="Q9" s="19" t="s">
        <v>9</v>
      </c>
      <c r="R9" s="19" t="s">
        <v>10</v>
      </c>
      <c r="S9" s="20" t="s">
        <v>11</v>
      </c>
      <c r="T9" s="21" t="s">
        <v>12</v>
      </c>
      <c r="U9" s="19"/>
      <c r="V9" s="22" t="s">
        <v>13</v>
      </c>
    </row>
    <row r="10" spans="1:22" ht="12.75" customHeight="1" thickBot="1">
      <c r="A10" s="1"/>
      <c r="B10" s="23"/>
      <c r="C10" s="9"/>
      <c r="D10" s="9"/>
      <c r="E10" s="9"/>
      <c r="F10" s="9"/>
      <c r="G10" s="217" t="s">
        <v>14</v>
      </c>
      <c r="H10" s="218"/>
      <c r="I10" s="24">
        <v>1000</v>
      </c>
      <c r="J10" s="10"/>
      <c r="K10" s="1"/>
      <c r="L10" s="1"/>
      <c r="M10" s="25" t="s">
        <v>15</v>
      </c>
      <c r="N10" s="26">
        <f>C12</f>
        <v>1000</v>
      </c>
      <c r="O10" s="26">
        <f>C13</f>
        <v>0</v>
      </c>
      <c r="P10" s="26">
        <f>C14</f>
        <v>0</v>
      </c>
      <c r="Q10" s="26">
        <f>C15</f>
        <v>0</v>
      </c>
      <c r="R10" s="26">
        <f>C16</f>
        <v>0</v>
      </c>
      <c r="S10" s="26">
        <f>C17</f>
        <v>0</v>
      </c>
      <c r="T10" s="27">
        <f>C18</f>
        <v>0</v>
      </c>
      <c r="U10" s="28" t="s">
        <v>16</v>
      </c>
      <c r="V10" s="29">
        <f>I9</f>
        <v>100</v>
      </c>
    </row>
    <row r="11" spans="1:22" ht="12.75" customHeight="1" thickBot="1">
      <c r="A11" s="1"/>
      <c r="B11" s="30" t="s">
        <v>17</v>
      </c>
      <c r="C11" s="31" t="s">
        <v>18</v>
      </c>
      <c r="D11" s="32" t="s">
        <v>19</v>
      </c>
      <c r="E11" s="33" t="s">
        <v>18</v>
      </c>
      <c r="F11" s="9"/>
      <c r="G11" s="217" t="s">
        <v>20</v>
      </c>
      <c r="H11" s="218"/>
      <c r="I11" s="34" t="s">
        <v>57</v>
      </c>
      <c r="J11" s="10"/>
      <c r="K11" s="1"/>
      <c r="L11" s="1"/>
      <c r="M11" s="35" t="s">
        <v>22</v>
      </c>
      <c r="N11" s="36">
        <f aca="true" t="shared" si="0" ref="N11:T11">IF($T$114&gt;=$Q$114,N10,N10*$U$114/100)</f>
        <v>962.7353608339105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  <c r="S11" s="36">
        <f t="shared" si="0"/>
        <v>0</v>
      </c>
      <c r="T11" s="37">
        <f t="shared" si="0"/>
        <v>0</v>
      </c>
      <c r="U11" s="38" t="s">
        <v>23</v>
      </c>
      <c r="V11" s="39">
        <f>IF(Q114&gt;T114,U114*V10/100,0)</f>
        <v>96.27353608339105</v>
      </c>
    </row>
    <row r="12" spans="1:22" ht="12.75" customHeight="1" thickBot="1">
      <c r="A12" s="1"/>
      <c r="B12" s="40" t="s">
        <v>6</v>
      </c>
      <c r="C12" s="41">
        <v>1000</v>
      </c>
      <c r="D12" s="42" t="s">
        <v>6</v>
      </c>
      <c r="E12" s="43"/>
      <c r="F12" s="44"/>
      <c r="G12" s="236" t="s">
        <v>24</v>
      </c>
      <c r="H12" s="237"/>
      <c r="I12" s="45">
        <v>300</v>
      </c>
      <c r="J12" s="10"/>
      <c r="K12" s="1"/>
      <c r="L12" s="1"/>
      <c r="M12" s="46" t="s">
        <v>25</v>
      </c>
      <c r="N12" s="36">
        <f aca="true" t="shared" si="1" ref="N12:T12">N10-N11</f>
        <v>37.26463916608952</v>
      </c>
      <c r="O12" s="36">
        <f t="shared" si="1"/>
        <v>0</v>
      </c>
      <c r="P12" s="36">
        <f t="shared" si="1"/>
        <v>0</v>
      </c>
      <c r="Q12" s="36">
        <f t="shared" si="1"/>
        <v>0</v>
      </c>
      <c r="R12" s="36">
        <f t="shared" si="1"/>
        <v>0</v>
      </c>
      <c r="S12" s="36">
        <f t="shared" si="1"/>
        <v>0</v>
      </c>
      <c r="T12" s="37">
        <f t="shared" si="1"/>
        <v>0</v>
      </c>
      <c r="U12" s="47" t="s">
        <v>26</v>
      </c>
      <c r="V12" s="48">
        <f>ROUNDUP(V10-V11,0)</f>
        <v>4</v>
      </c>
    </row>
    <row r="13" spans="1:22" ht="12.75" customHeight="1" thickBot="1">
      <c r="A13" s="1"/>
      <c r="B13" s="40" t="s">
        <v>7</v>
      </c>
      <c r="C13" s="41"/>
      <c r="D13" s="42" t="s">
        <v>7</v>
      </c>
      <c r="E13" s="43">
        <v>100</v>
      </c>
      <c r="F13" s="44"/>
      <c r="G13" s="244" t="s">
        <v>27</v>
      </c>
      <c r="H13" s="222"/>
      <c r="I13" s="222"/>
      <c r="J13" s="245"/>
      <c r="K13" s="1"/>
      <c r="L13" s="1"/>
      <c r="M13" s="49"/>
      <c r="N13" s="11"/>
      <c r="O13" s="11"/>
      <c r="P13" s="11"/>
      <c r="Q13" s="11"/>
      <c r="R13" s="11"/>
      <c r="S13" s="11"/>
      <c r="T13" s="11"/>
      <c r="U13" s="11"/>
      <c r="V13" s="10"/>
    </row>
    <row r="14" spans="1:22" ht="12.75" customHeight="1">
      <c r="A14" s="1"/>
      <c r="B14" s="40" t="s">
        <v>8</v>
      </c>
      <c r="C14" s="41"/>
      <c r="D14" s="42" t="s">
        <v>8</v>
      </c>
      <c r="E14" s="43">
        <v>100</v>
      </c>
      <c r="F14" s="44"/>
      <c r="G14" s="219" t="s">
        <v>28</v>
      </c>
      <c r="H14" s="220"/>
      <c r="I14" s="16"/>
      <c r="J14" s="10"/>
      <c r="K14" s="1"/>
      <c r="L14" s="1"/>
      <c r="M14" s="50"/>
      <c r="N14" s="51" t="s">
        <v>6</v>
      </c>
      <c r="O14" s="52" t="s">
        <v>7</v>
      </c>
      <c r="P14" s="52" t="s">
        <v>8</v>
      </c>
      <c r="Q14" s="52" t="s">
        <v>9</v>
      </c>
      <c r="R14" s="52" t="s">
        <v>10</v>
      </c>
      <c r="S14" s="52" t="s">
        <v>29</v>
      </c>
      <c r="T14" s="52" t="s">
        <v>12</v>
      </c>
      <c r="U14" s="52" t="s">
        <v>30</v>
      </c>
      <c r="V14" s="53" t="s">
        <v>31</v>
      </c>
    </row>
    <row r="15" spans="1:22" ht="12.75" customHeight="1">
      <c r="A15" s="1"/>
      <c r="B15" s="40" t="s">
        <v>9</v>
      </c>
      <c r="C15" s="41"/>
      <c r="D15" s="42" t="s">
        <v>9</v>
      </c>
      <c r="E15" s="43">
        <v>100</v>
      </c>
      <c r="F15" s="44"/>
      <c r="G15" s="211" t="s">
        <v>32</v>
      </c>
      <c r="H15" s="212"/>
      <c r="I15" s="24"/>
      <c r="J15" s="10"/>
      <c r="K15" s="1"/>
      <c r="L15" s="1"/>
      <c r="M15" s="54" t="s">
        <v>15</v>
      </c>
      <c r="N15" s="55">
        <f>E12</f>
        <v>0</v>
      </c>
      <c r="O15" s="55">
        <f>E13</f>
        <v>100</v>
      </c>
      <c r="P15" s="55">
        <f>E14</f>
        <v>100</v>
      </c>
      <c r="Q15" s="55">
        <f>E15</f>
        <v>100</v>
      </c>
      <c r="R15" s="55">
        <f>E16</f>
        <v>0</v>
      </c>
      <c r="S15" s="55">
        <f>E17</f>
        <v>0</v>
      </c>
      <c r="T15" s="55">
        <f>E18</f>
        <v>0</v>
      </c>
      <c r="U15" s="55">
        <f>E19</f>
        <v>0</v>
      </c>
      <c r="V15" s="56">
        <f>E20</f>
        <v>0</v>
      </c>
    </row>
    <row r="16" spans="1:22" ht="12.75" customHeight="1" thickBot="1">
      <c r="A16" s="1"/>
      <c r="B16" s="40" t="s">
        <v>33</v>
      </c>
      <c r="C16" s="41"/>
      <c r="D16" s="42" t="s">
        <v>33</v>
      </c>
      <c r="E16" s="43"/>
      <c r="F16" s="44"/>
      <c r="G16" s="211" t="s">
        <v>34</v>
      </c>
      <c r="H16" s="212"/>
      <c r="I16" s="24"/>
      <c r="J16" s="10"/>
      <c r="K16" s="1"/>
      <c r="L16" s="1"/>
      <c r="M16" s="57" t="s">
        <v>22</v>
      </c>
      <c r="N16" s="58">
        <f aca="true" t="shared" si="2" ref="N16:V16">IF($Q$114&gt;=$T$114,N15,N15*$U$114/100)</f>
        <v>0</v>
      </c>
      <c r="O16" s="58">
        <f t="shared" si="2"/>
        <v>100</v>
      </c>
      <c r="P16" s="58">
        <f t="shared" si="2"/>
        <v>100</v>
      </c>
      <c r="Q16" s="58">
        <f t="shared" si="2"/>
        <v>100</v>
      </c>
      <c r="R16" s="58">
        <f t="shared" si="2"/>
        <v>0</v>
      </c>
      <c r="S16" s="58">
        <f t="shared" si="2"/>
        <v>0</v>
      </c>
      <c r="T16" s="58">
        <f t="shared" si="2"/>
        <v>0</v>
      </c>
      <c r="U16" s="58">
        <f t="shared" si="2"/>
        <v>0</v>
      </c>
      <c r="V16" s="59">
        <f t="shared" si="2"/>
        <v>0</v>
      </c>
    </row>
    <row r="17" spans="1:22" ht="12.75" customHeight="1" thickBot="1">
      <c r="A17" s="1"/>
      <c r="B17" s="60" t="s">
        <v>35</v>
      </c>
      <c r="C17" s="41"/>
      <c r="D17" s="61" t="s">
        <v>35</v>
      </c>
      <c r="E17" s="43"/>
      <c r="F17" s="44"/>
      <c r="G17" s="211" t="s">
        <v>7</v>
      </c>
      <c r="H17" s="212"/>
      <c r="I17" s="24"/>
      <c r="J17" s="10"/>
      <c r="K17" s="1"/>
      <c r="L17" s="1"/>
      <c r="M17" s="62" t="s">
        <v>25</v>
      </c>
      <c r="N17" s="58">
        <f aca="true" t="shared" si="3" ref="N17:V17">N15-N16</f>
        <v>0</v>
      </c>
      <c r="O17" s="58">
        <f t="shared" si="3"/>
        <v>0</v>
      </c>
      <c r="P17" s="58">
        <f t="shared" si="3"/>
        <v>0</v>
      </c>
      <c r="Q17" s="58">
        <f t="shared" si="3"/>
        <v>0</v>
      </c>
      <c r="R17" s="58">
        <f t="shared" si="3"/>
        <v>0</v>
      </c>
      <c r="S17" s="58">
        <f t="shared" si="3"/>
        <v>0</v>
      </c>
      <c r="T17" s="58">
        <f t="shared" si="3"/>
        <v>0</v>
      </c>
      <c r="U17" s="58">
        <f t="shared" si="3"/>
        <v>0</v>
      </c>
      <c r="V17" s="59">
        <f t="shared" si="3"/>
        <v>0</v>
      </c>
    </row>
    <row r="18" spans="1:22" ht="12.75" customHeight="1">
      <c r="A18" s="1"/>
      <c r="B18" s="40" t="s">
        <v>36</v>
      </c>
      <c r="C18" s="41"/>
      <c r="D18" s="42" t="s">
        <v>36</v>
      </c>
      <c r="E18" s="43"/>
      <c r="F18" s="44"/>
      <c r="G18" s="211" t="s">
        <v>8</v>
      </c>
      <c r="H18" s="212"/>
      <c r="I18" s="24"/>
      <c r="J18" s="10"/>
      <c r="K18" s="1"/>
      <c r="L18" s="1"/>
      <c r="M18" s="49"/>
      <c r="N18" s="11"/>
      <c r="O18" s="11"/>
      <c r="P18" s="11"/>
      <c r="Q18" s="11"/>
      <c r="R18" s="11"/>
      <c r="S18" s="11"/>
      <c r="T18" s="11"/>
      <c r="U18" s="11"/>
      <c r="V18" s="10"/>
    </row>
    <row r="19" spans="1:22" ht="12.75" customHeight="1" thickBot="1">
      <c r="A19" s="1"/>
      <c r="B19" s="63"/>
      <c r="C19" s="64"/>
      <c r="D19" s="42" t="s">
        <v>30</v>
      </c>
      <c r="E19" s="43"/>
      <c r="F19" s="44"/>
      <c r="G19" s="242" t="s">
        <v>9</v>
      </c>
      <c r="H19" s="243"/>
      <c r="I19" s="45"/>
      <c r="J19" s="10"/>
      <c r="K19" s="1"/>
      <c r="L19" s="1"/>
      <c r="M19" s="49"/>
      <c r="N19" s="11"/>
      <c r="O19" s="11"/>
      <c r="P19" s="11"/>
      <c r="Q19" s="11"/>
      <c r="R19" s="11"/>
      <c r="S19" s="11"/>
      <c r="T19" s="11"/>
      <c r="U19" s="11"/>
      <c r="V19" s="10"/>
    </row>
    <row r="20" spans="1:22" ht="12.75" customHeight="1" thickBot="1">
      <c r="A20" s="1"/>
      <c r="B20" s="63"/>
      <c r="C20" s="64"/>
      <c r="D20" s="42" t="s">
        <v>31</v>
      </c>
      <c r="E20" s="43"/>
      <c r="F20" s="44"/>
      <c r="G20" s="65" t="s">
        <v>37</v>
      </c>
      <c r="H20" s="66"/>
      <c r="I20" s="67"/>
      <c r="J20" s="68"/>
      <c r="K20" s="1"/>
      <c r="L20" s="1"/>
      <c r="M20" s="49"/>
      <c r="N20" s="252" t="s">
        <v>38</v>
      </c>
      <c r="O20" s="253"/>
      <c r="P20" s="254">
        <f>(H46*1+(H47+H48+H49)*2+(H50+H51+H52)*4)*I12/100</f>
        <v>1800</v>
      </c>
      <c r="Q20" s="255"/>
      <c r="R20" s="11"/>
      <c r="S20" s="11"/>
      <c r="T20" s="11"/>
      <c r="U20" s="11"/>
      <c r="V20" s="10"/>
    </row>
    <row r="21" spans="1:22" ht="12.75" customHeight="1" thickBot="1">
      <c r="A21" s="1"/>
      <c r="B21" s="69" t="s">
        <v>39</v>
      </c>
      <c r="C21" s="70"/>
      <c r="D21" s="71" t="s">
        <v>39</v>
      </c>
      <c r="E21" s="72"/>
      <c r="F21" s="44"/>
      <c r="G21" s="260" t="s">
        <v>40</v>
      </c>
      <c r="H21" s="261"/>
      <c r="I21" s="73">
        <v>0</v>
      </c>
      <c r="J21" s="10"/>
      <c r="K21" s="1"/>
      <c r="L21" s="1"/>
      <c r="M21" s="74"/>
      <c r="N21" s="75"/>
      <c r="O21" s="75"/>
      <c r="P21" s="75"/>
      <c r="Q21" s="75"/>
      <c r="R21" s="75"/>
      <c r="S21" s="75"/>
      <c r="T21" s="75"/>
      <c r="U21" s="75"/>
      <c r="V21" s="76"/>
    </row>
    <row r="22" spans="1:22" ht="12.75" customHeight="1">
      <c r="A22" s="1"/>
      <c r="B22" s="77"/>
      <c r="C22" s="44"/>
      <c r="D22" s="44"/>
      <c r="E22" s="44"/>
      <c r="F22" s="44"/>
      <c r="G22" s="217" t="s">
        <v>41</v>
      </c>
      <c r="H22" s="218"/>
      <c r="I22" s="24">
        <v>1</v>
      </c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 customHeight="1">
      <c r="A23" s="1"/>
      <c r="B23" s="256"/>
      <c r="C23" s="239"/>
      <c r="D23" s="44"/>
      <c r="E23" s="44"/>
      <c r="F23" s="44"/>
      <c r="G23" s="217" t="s">
        <v>42</v>
      </c>
      <c r="H23" s="218"/>
      <c r="I23" s="24">
        <v>1</v>
      </c>
      <c r="J23" s="1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 customHeight="1">
      <c r="A24" s="1"/>
      <c r="B24" s="78"/>
      <c r="C24" s="11"/>
      <c r="D24" s="11"/>
      <c r="E24" s="9"/>
      <c r="F24" s="9"/>
      <c r="G24" s="211" t="s">
        <v>43</v>
      </c>
      <c r="H24" s="212"/>
      <c r="I24" s="24">
        <v>1</v>
      </c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 customHeight="1">
      <c r="A25" s="1"/>
      <c r="B25" s="79"/>
      <c r="C25" s="3"/>
      <c r="D25" s="9"/>
      <c r="E25" s="9"/>
      <c r="F25" s="9"/>
      <c r="G25" s="211" t="s">
        <v>44</v>
      </c>
      <c r="H25" s="212"/>
      <c r="I25" s="24">
        <v>1</v>
      </c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 customHeight="1">
      <c r="A26" s="1"/>
      <c r="B26" s="78"/>
      <c r="C26" s="9"/>
      <c r="D26" s="9"/>
      <c r="E26" s="9"/>
      <c r="F26" s="9"/>
      <c r="G26" s="80" t="s">
        <v>45</v>
      </c>
      <c r="H26" s="81"/>
      <c r="I26" s="24">
        <v>1</v>
      </c>
      <c r="J26" s="1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 customHeight="1">
      <c r="A27" s="1"/>
      <c r="B27" s="78"/>
      <c r="C27" s="9"/>
      <c r="D27" s="9"/>
      <c r="E27" s="9"/>
      <c r="F27" s="9"/>
      <c r="G27" s="80" t="s">
        <v>46</v>
      </c>
      <c r="H27" s="81"/>
      <c r="I27" s="24">
        <v>1</v>
      </c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 customHeight="1">
      <c r="A28" s="1"/>
      <c r="B28" s="78"/>
      <c r="C28" s="9"/>
      <c r="D28" s="9"/>
      <c r="E28" s="9"/>
      <c r="F28" s="9"/>
      <c r="G28" s="80" t="s">
        <v>47</v>
      </c>
      <c r="H28" s="81"/>
      <c r="I28" s="24">
        <v>1</v>
      </c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customHeight="1" thickBot="1">
      <c r="A29" s="1"/>
      <c r="B29" s="82"/>
      <c r="C29" s="83"/>
      <c r="D29" s="83"/>
      <c r="E29" s="83"/>
      <c r="F29" s="83"/>
      <c r="G29" s="83"/>
      <c r="H29" s="83"/>
      <c r="I29" s="75"/>
      <c r="J29" s="7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 customHeight="1" thickTop="1">
      <c r="A30" s="1"/>
      <c r="B30" s="9"/>
      <c r="C30" s="9"/>
      <c r="D30" s="9"/>
      <c r="E30" s="9"/>
      <c r="F30" s="9"/>
      <c r="G30" s="9"/>
      <c r="H30" s="9"/>
      <c r="I30" s="11"/>
      <c r="J30" s="1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 customHeight="1">
      <c r="A31" s="1"/>
      <c r="B31" s="9"/>
      <c r="C31" s="9"/>
      <c r="D31" s="9"/>
      <c r="E31" s="9"/>
      <c r="F31" s="9"/>
      <c r="G31" s="9"/>
      <c r="H31" s="9"/>
      <c r="I31" s="11"/>
      <c r="J31" s="1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 customHeight="1">
      <c r="A32" s="1"/>
      <c r="B32" s="9"/>
      <c r="C32" s="9"/>
      <c r="D32" s="9"/>
      <c r="E32" s="9"/>
      <c r="F32" s="9"/>
      <c r="G32" s="9"/>
      <c r="H32" s="9"/>
      <c r="I32" s="11"/>
      <c r="J32" s="1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 customHeight="1">
      <c r="A33" s="1"/>
      <c r="B33" s="9"/>
      <c r="C33" s="9"/>
      <c r="D33" s="9"/>
      <c r="E33" s="9"/>
      <c r="F33" s="9"/>
      <c r="G33" s="9"/>
      <c r="H33" s="9"/>
      <c r="I33" s="11"/>
      <c r="J33" s="1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 customHeight="1">
      <c r="A34" s="1"/>
      <c r="B34" s="231" t="s">
        <v>48</v>
      </c>
      <c r="C34" s="232"/>
      <c r="D34" s="233"/>
      <c r="E34" s="9"/>
      <c r="F34" s="9"/>
      <c r="G34" s="9"/>
      <c r="H34" s="9"/>
      <c r="I34" s="11"/>
      <c r="J34" s="11"/>
      <c r="K34" s="1"/>
      <c r="L34" s="1"/>
      <c r="M34" s="231" t="s">
        <v>49</v>
      </c>
      <c r="N34" s="232"/>
      <c r="O34" s="233"/>
      <c r="P34" s="1"/>
      <c r="Q34" s="1"/>
      <c r="R34" s="1"/>
      <c r="S34" s="1"/>
      <c r="T34" s="1"/>
      <c r="U34" s="1"/>
      <c r="V34" s="1"/>
    </row>
    <row r="35" spans="1:22" ht="12.75" customHeight="1" thickBot="1">
      <c r="A35" s="1"/>
      <c r="B35" s="1"/>
      <c r="C35" s="1"/>
      <c r="D35" s="1"/>
      <c r="E35" s="1"/>
      <c r="F35" s="1"/>
      <c r="G35" s="84"/>
      <c r="H35" s="8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 customHeight="1" thickBot="1" thickTop="1">
      <c r="A36" s="1"/>
      <c r="B36" s="182" t="s">
        <v>50</v>
      </c>
      <c r="C36" s="16" t="s">
        <v>6</v>
      </c>
      <c r="D36" s="16" t="s">
        <v>7</v>
      </c>
      <c r="E36" s="16" t="s">
        <v>8</v>
      </c>
      <c r="F36" s="183" t="s">
        <v>9</v>
      </c>
      <c r="G36" s="1"/>
      <c r="H36" s="1"/>
      <c r="I36" s="1"/>
      <c r="J36" s="1"/>
      <c r="K36" s="1"/>
      <c r="L36" s="1"/>
      <c r="M36" s="85" t="s">
        <v>6</v>
      </c>
      <c r="N36" s="86" t="s">
        <v>17</v>
      </c>
      <c r="O36" s="87" t="s">
        <v>51</v>
      </c>
      <c r="P36" s="88" t="s">
        <v>52</v>
      </c>
      <c r="Q36" s="88" t="s">
        <v>53</v>
      </c>
      <c r="R36" s="88" t="s">
        <v>54</v>
      </c>
      <c r="S36" s="88" t="s">
        <v>55</v>
      </c>
      <c r="T36" s="89" t="s">
        <v>56</v>
      </c>
      <c r="U36" s="90"/>
      <c r="V36" s="1"/>
    </row>
    <row r="37" spans="1:22" ht="12.75" customHeight="1" thickTop="1">
      <c r="A37" s="1"/>
      <c r="B37" s="189">
        <f>I10</f>
        <v>1000</v>
      </c>
      <c r="C37" s="24">
        <v>15</v>
      </c>
      <c r="D37" s="24">
        <v>40</v>
      </c>
      <c r="E37" s="24">
        <v>42</v>
      </c>
      <c r="F37" s="190">
        <v>44</v>
      </c>
      <c r="G37" s="1"/>
      <c r="H37" s="1"/>
      <c r="I37" s="1"/>
      <c r="J37" s="1"/>
      <c r="K37" s="1"/>
      <c r="L37" s="1"/>
      <c r="M37" s="91" t="s">
        <v>57</v>
      </c>
      <c r="N37" s="92">
        <f aca="true" t="shared" si="4" ref="N37:N45">$C$12*I46</f>
        <v>0</v>
      </c>
      <c r="O37" s="93">
        <f aca="true" t="shared" si="5" ref="O37:O45">$C$46*I46</f>
        <v>0</v>
      </c>
      <c r="P37" s="94">
        <f aca="true" t="shared" si="6" ref="P37:P46">$D$46*I46</f>
        <v>0</v>
      </c>
      <c r="Q37" s="94">
        <f aca="true" t="shared" si="7" ref="Q37:Q46">O37+P37</f>
        <v>0</v>
      </c>
      <c r="R37" s="95">
        <v>15</v>
      </c>
      <c r="S37" s="96">
        <f aca="true" t="shared" si="8" ref="S37:S45">H46*$E$46</f>
        <v>0</v>
      </c>
      <c r="T37" s="97">
        <f aca="true" t="shared" si="9" ref="T37:T45">R37*S37</f>
        <v>0</v>
      </c>
      <c r="U37" s="98">
        <f aca="true" t="shared" si="10" ref="U37:U100">IF(T37&lt;=Q37,0,100*(T37/Q37)^(3/2))+IF(T37&gt;=Q37,0,100*(Q37/T37)^(3/2))</f>
        <v>0</v>
      </c>
      <c r="V37" s="1"/>
    </row>
    <row r="38" spans="1:22" ht="12.75" customHeight="1">
      <c r="A38" s="1"/>
      <c r="B38" s="191">
        <f>I10*(1+I14)*I9/100</f>
        <v>1000</v>
      </c>
      <c r="C38" s="192">
        <f>C37*($I$21+I22+I16+$I$15)</f>
        <v>15</v>
      </c>
      <c r="D38" s="192">
        <f>D37*($I$21+I23+I17+$I$15)</f>
        <v>40</v>
      </c>
      <c r="E38" s="192">
        <f>E37*($I$21+I24+I18+$I$15)</f>
        <v>42</v>
      </c>
      <c r="F38" s="193">
        <f>F37*($I$21+I25+I19+$I$15)</f>
        <v>44</v>
      </c>
      <c r="G38" s="1"/>
      <c r="H38" s="1"/>
      <c r="I38" s="1"/>
      <c r="J38" s="1"/>
      <c r="K38" s="1"/>
      <c r="L38" s="1"/>
      <c r="M38" s="99" t="s">
        <v>58</v>
      </c>
      <c r="N38" s="92">
        <f t="shared" si="4"/>
        <v>333.3333333333333</v>
      </c>
      <c r="O38" s="92">
        <f t="shared" si="5"/>
        <v>5000</v>
      </c>
      <c r="P38" s="100">
        <f t="shared" si="6"/>
        <v>333.3333333333333</v>
      </c>
      <c r="Q38" s="100">
        <f t="shared" si="7"/>
        <v>5333.333333333333</v>
      </c>
      <c r="R38" s="101">
        <v>50</v>
      </c>
      <c r="S38" s="102">
        <f t="shared" si="8"/>
        <v>100</v>
      </c>
      <c r="T38" s="103">
        <f t="shared" si="9"/>
        <v>5000</v>
      </c>
      <c r="U38" s="98">
        <f t="shared" si="10"/>
        <v>110.16485962545542</v>
      </c>
      <c r="V38" s="1"/>
    </row>
    <row r="39" spans="1:22" ht="12.75" customHeight="1">
      <c r="A39" s="1"/>
      <c r="B39" s="189"/>
      <c r="C39" s="24"/>
      <c r="D39" s="24" t="s">
        <v>78</v>
      </c>
      <c r="E39" s="104" t="s">
        <v>67</v>
      </c>
      <c r="F39" s="105" t="s">
        <v>77</v>
      </c>
      <c r="G39" s="1"/>
      <c r="H39" s="1"/>
      <c r="I39" s="1"/>
      <c r="J39" s="1"/>
      <c r="K39" s="1"/>
      <c r="L39" s="1"/>
      <c r="M39" s="99" t="s">
        <v>59</v>
      </c>
      <c r="N39" s="92">
        <f t="shared" si="4"/>
        <v>333.3333333333333</v>
      </c>
      <c r="O39" s="92">
        <f t="shared" si="5"/>
        <v>5000</v>
      </c>
      <c r="P39" s="100">
        <f t="shared" si="6"/>
        <v>333.3333333333333</v>
      </c>
      <c r="Q39" s="100">
        <f t="shared" si="7"/>
        <v>5333.333333333333</v>
      </c>
      <c r="R39" s="101">
        <v>52</v>
      </c>
      <c r="S39" s="102">
        <f t="shared" si="8"/>
        <v>100</v>
      </c>
      <c r="T39" s="103">
        <f t="shared" si="9"/>
        <v>5200</v>
      </c>
      <c r="U39" s="98">
        <f t="shared" si="10"/>
        <v>103.87070431627347</v>
      </c>
      <c r="V39" s="1"/>
    </row>
    <row r="40" spans="1:22" ht="12.75" customHeight="1">
      <c r="A40" s="1"/>
      <c r="B40" s="189"/>
      <c r="C40" s="24"/>
      <c r="D40" s="24">
        <v>100</v>
      </c>
      <c r="E40" s="24">
        <v>105</v>
      </c>
      <c r="F40" s="190">
        <v>110</v>
      </c>
      <c r="G40" s="1"/>
      <c r="H40" s="1"/>
      <c r="I40" s="1"/>
      <c r="J40" s="1"/>
      <c r="K40" s="1"/>
      <c r="L40" s="1"/>
      <c r="M40" s="99" t="s">
        <v>21</v>
      </c>
      <c r="N40" s="92">
        <f t="shared" si="4"/>
        <v>333.3333333333333</v>
      </c>
      <c r="O40" s="92">
        <f t="shared" si="5"/>
        <v>5000</v>
      </c>
      <c r="P40" s="100">
        <f t="shared" si="6"/>
        <v>333.3333333333333</v>
      </c>
      <c r="Q40" s="100">
        <f t="shared" si="7"/>
        <v>5333.333333333333</v>
      </c>
      <c r="R40" s="101">
        <v>54</v>
      </c>
      <c r="S40" s="102">
        <f t="shared" si="8"/>
        <v>100</v>
      </c>
      <c r="T40" s="103">
        <f t="shared" si="9"/>
        <v>5400</v>
      </c>
      <c r="U40" s="98">
        <f t="shared" si="10"/>
        <v>101.88084722483417</v>
      </c>
      <c r="V40" s="1"/>
    </row>
    <row r="41" spans="1:22" ht="12.75" customHeight="1" thickBot="1">
      <c r="A41" s="1"/>
      <c r="B41" s="194"/>
      <c r="C41" s="45"/>
      <c r="D41" s="209">
        <f>D40*($I$21+I26+I17+$I$15)</f>
        <v>100</v>
      </c>
      <c r="E41" s="209">
        <f>E40*($I$21+I27+I18+$I$15)</f>
        <v>105</v>
      </c>
      <c r="F41" s="210">
        <f>F40*($I$21+I28+I20+$I$15)</f>
        <v>110</v>
      </c>
      <c r="G41" s="1"/>
      <c r="H41" s="1"/>
      <c r="I41" s="1"/>
      <c r="J41" s="1"/>
      <c r="K41" s="1"/>
      <c r="L41" s="1"/>
      <c r="M41" s="99" t="s">
        <v>33</v>
      </c>
      <c r="N41" s="92">
        <f t="shared" si="4"/>
        <v>0</v>
      </c>
      <c r="O41" s="92">
        <f t="shared" si="5"/>
        <v>0</v>
      </c>
      <c r="P41" s="100">
        <f t="shared" si="6"/>
        <v>0</v>
      </c>
      <c r="Q41" s="100">
        <f t="shared" si="7"/>
        <v>0</v>
      </c>
      <c r="R41" s="101">
        <v>200</v>
      </c>
      <c r="S41" s="102">
        <f t="shared" si="8"/>
        <v>0</v>
      </c>
      <c r="T41" s="103">
        <f t="shared" si="9"/>
        <v>0</v>
      </c>
      <c r="U41" s="98">
        <f t="shared" si="10"/>
        <v>0</v>
      </c>
      <c r="V41" s="1"/>
    </row>
    <row r="42" spans="1:22" ht="12.75" customHeight="1">
      <c r="A42" s="1"/>
      <c r="B42" s="9"/>
      <c r="C42" s="11"/>
      <c r="D42" s="208"/>
      <c r="E42" s="11"/>
      <c r="F42" s="11"/>
      <c r="G42" s="11"/>
      <c r="H42" s="1"/>
      <c r="I42" s="1"/>
      <c r="J42" s="1"/>
      <c r="K42" s="1"/>
      <c r="L42" s="1"/>
      <c r="M42" s="99" t="s">
        <v>80</v>
      </c>
      <c r="N42" s="92">
        <f t="shared" si="4"/>
        <v>0</v>
      </c>
      <c r="O42" s="92">
        <f t="shared" si="5"/>
        <v>0</v>
      </c>
      <c r="P42" s="100">
        <f t="shared" si="6"/>
        <v>0</v>
      </c>
      <c r="Q42" s="100">
        <f t="shared" si="7"/>
        <v>0</v>
      </c>
      <c r="R42" s="101">
        <v>208</v>
      </c>
      <c r="S42" s="102">
        <f t="shared" si="8"/>
        <v>0</v>
      </c>
      <c r="T42" s="103">
        <f t="shared" si="9"/>
        <v>0</v>
      </c>
      <c r="U42" s="98">
        <f t="shared" si="10"/>
        <v>0</v>
      </c>
      <c r="V42" s="1"/>
    </row>
    <row r="43" spans="1:22" ht="12.75" customHeight="1">
      <c r="A43" s="1"/>
      <c r="B43" s="257" t="s">
        <v>60</v>
      </c>
      <c r="C43" s="258"/>
      <c r="D43" s="258"/>
      <c r="E43" s="259"/>
      <c r="F43" s="11"/>
      <c r="G43" s="257" t="s">
        <v>61</v>
      </c>
      <c r="H43" s="258"/>
      <c r="I43" s="259"/>
      <c r="J43" s="1"/>
      <c r="K43" s="1"/>
      <c r="L43" s="1"/>
      <c r="M43" s="99" t="s">
        <v>36</v>
      </c>
      <c r="N43" s="92">
        <f t="shared" si="4"/>
        <v>0</v>
      </c>
      <c r="O43" s="92">
        <f t="shared" si="5"/>
        <v>0</v>
      </c>
      <c r="P43" s="100">
        <f t="shared" si="6"/>
        <v>0</v>
      </c>
      <c r="Q43" s="100">
        <f t="shared" si="7"/>
        <v>0</v>
      </c>
      <c r="R43" s="101">
        <v>216</v>
      </c>
      <c r="S43" s="102">
        <f t="shared" si="8"/>
        <v>0</v>
      </c>
      <c r="T43" s="103">
        <f t="shared" si="9"/>
        <v>0</v>
      </c>
      <c r="U43" s="98">
        <f t="shared" si="10"/>
        <v>0</v>
      </c>
      <c r="V43" s="1"/>
    </row>
    <row r="44" spans="1:22" ht="12.75" customHeight="1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99" t="s">
        <v>30</v>
      </c>
      <c r="N44" s="92">
        <f t="shared" si="4"/>
        <v>0</v>
      </c>
      <c r="O44" s="92">
        <f t="shared" si="5"/>
        <v>0</v>
      </c>
      <c r="P44" s="100">
        <f t="shared" si="6"/>
        <v>0</v>
      </c>
      <c r="Q44" s="100">
        <f t="shared" si="7"/>
        <v>0</v>
      </c>
      <c r="R44" s="101">
        <v>10</v>
      </c>
      <c r="S44" s="102">
        <f t="shared" si="8"/>
        <v>0</v>
      </c>
      <c r="T44" s="103">
        <f t="shared" si="9"/>
        <v>0</v>
      </c>
      <c r="U44" s="98">
        <f t="shared" si="10"/>
        <v>0</v>
      </c>
      <c r="V44" s="1"/>
    </row>
    <row r="45" spans="1:22" ht="12.75" customHeight="1" thickBot="1">
      <c r="A45" s="1"/>
      <c r="B45" s="118" t="s">
        <v>17</v>
      </c>
      <c r="C45" s="119" t="s">
        <v>63</v>
      </c>
      <c r="D45" s="119" t="s">
        <v>64</v>
      </c>
      <c r="E45" s="120" t="s">
        <v>65</v>
      </c>
      <c r="F45" s="121"/>
      <c r="G45" s="122" t="s">
        <v>19</v>
      </c>
      <c r="H45" s="123" t="s">
        <v>18</v>
      </c>
      <c r="I45" s="123" t="s">
        <v>66</v>
      </c>
      <c r="J45" s="1"/>
      <c r="K45" s="1"/>
      <c r="L45" s="1"/>
      <c r="M45" s="106" t="s">
        <v>31</v>
      </c>
      <c r="N45" s="92">
        <f t="shared" si="4"/>
        <v>0</v>
      </c>
      <c r="O45" s="107">
        <f t="shared" si="5"/>
        <v>0</v>
      </c>
      <c r="P45" s="108">
        <f t="shared" si="6"/>
        <v>0</v>
      </c>
      <c r="Q45" s="108">
        <f t="shared" si="7"/>
        <v>0</v>
      </c>
      <c r="R45" s="109">
        <v>30</v>
      </c>
      <c r="S45" s="110">
        <f t="shared" si="8"/>
        <v>0</v>
      </c>
      <c r="T45" s="111">
        <f t="shared" si="9"/>
        <v>0</v>
      </c>
      <c r="U45" s="98">
        <f t="shared" si="10"/>
        <v>0</v>
      </c>
      <c r="V45" s="1"/>
    </row>
    <row r="46" spans="1:22" ht="12.75" customHeight="1" thickBot="1">
      <c r="A46" s="1"/>
      <c r="B46" s="128" t="s">
        <v>6</v>
      </c>
      <c r="C46" s="129">
        <f>C12*C38</f>
        <v>15000</v>
      </c>
      <c r="D46" s="28">
        <f>IF($I$11="剣",$B$38,0)</f>
        <v>1000</v>
      </c>
      <c r="E46" s="130">
        <f aca="true" t="shared" si="11" ref="E46:E52">(C46+D46)/($C$53+$D$53)</f>
        <v>1</v>
      </c>
      <c r="F46" s="11"/>
      <c r="G46" s="131" t="s">
        <v>6</v>
      </c>
      <c r="H46" s="132">
        <f aca="true" t="shared" si="12" ref="H46:H54">E12</f>
        <v>0</v>
      </c>
      <c r="I46" s="195">
        <f aca="true" t="shared" si="13" ref="I46:I54">H46/$H$55</f>
        <v>0</v>
      </c>
      <c r="J46" s="1"/>
      <c r="K46" s="1"/>
      <c r="L46" s="1"/>
      <c r="M46" s="112" t="s">
        <v>62</v>
      </c>
      <c r="N46" s="92">
        <f>SUM(N37:N45)</f>
        <v>1000</v>
      </c>
      <c r="O46" s="113">
        <f>SUM(O37:O45)</f>
        <v>15000</v>
      </c>
      <c r="P46" s="113">
        <f t="shared" si="6"/>
        <v>1000</v>
      </c>
      <c r="Q46" s="114">
        <f t="shared" si="7"/>
        <v>16000</v>
      </c>
      <c r="R46" s="115"/>
      <c r="S46" s="116">
        <f>SUM(S37:S45)</f>
        <v>300</v>
      </c>
      <c r="T46" s="117">
        <f>SUM(T37:T45)</f>
        <v>15600</v>
      </c>
      <c r="U46" s="98">
        <f t="shared" si="10"/>
        <v>103.87070431627347</v>
      </c>
      <c r="V46" s="1"/>
    </row>
    <row r="47" spans="1:22" ht="12.75" customHeight="1" thickBot="1">
      <c r="A47" s="1"/>
      <c r="B47" s="128" t="s">
        <v>7</v>
      </c>
      <c r="C47" s="129">
        <f>C13*D38</f>
        <v>0</v>
      </c>
      <c r="D47" s="28">
        <f>IF($I$11="槍",$B$38,0)</f>
        <v>0</v>
      </c>
      <c r="E47" s="130">
        <f t="shared" si="11"/>
        <v>0</v>
      </c>
      <c r="F47" s="11"/>
      <c r="G47" s="131" t="s">
        <v>7</v>
      </c>
      <c r="H47" s="132">
        <f t="shared" si="12"/>
        <v>100</v>
      </c>
      <c r="I47" s="195">
        <f t="shared" si="13"/>
        <v>0.3333333333333333</v>
      </c>
      <c r="J47" s="1"/>
      <c r="K47" s="1"/>
      <c r="L47" s="1"/>
      <c r="M47" s="124" t="s">
        <v>7</v>
      </c>
      <c r="N47" s="125"/>
      <c r="O47" s="126"/>
      <c r="P47" s="127"/>
      <c r="Q47" s="127"/>
      <c r="R47" s="127"/>
      <c r="S47" s="127"/>
      <c r="T47" s="127"/>
      <c r="U47" s="98">
        <f t="shared" si="10"/>
        <v>0</v>
      </c>
      <c r="V47" s="1"/>
    </row>
    <row r="48" spans="1:22" ht="12.75" customHeight="1" thickTop="1">
      <c r="A48" s="1"/>
      <c r="B48" s="128" t="s">
        <v>8</v>
      </c>
      <c r="C48" s="129">
        <f>C14*E38</f>
        <v>0</v>
      </c>
      <c r="D48" s="28">
        <f>IF($I$11="弓",$B$38,0)</f>
        <v>0</v>
      </c>
      <c r="E48" s="130">
        <f t="shared" si="11"/>
        <v>0</v>
      </c>
      <c r="F48" s="11"/>
      <c r="G48" s="131" t="s">
        <v>8</v>
      </c>
      <c r="H48" s="132">
        <f t="shared" si="12"/>
        <v>100</v>
      </c>
      <c r="I48" s="195">
        <f t="shared" si="13"/>
        <v>0.3333333333333333</v>
      </c>
      <c r="J48" s="1"/>
      <c r="K48" s="1"/>
      <c r="L48" s="1"/>
      <c r="M48" s="91" t="s">
        <v>57</v>
      </c>
      <c r="N48" s="92">
        <f aca="true" t="shared" si="14" ref="N48:N56">$C$13*I46</f>
        <v>0</v>
      </c>
      <c r="O48" s="133">
        <f aca="true" t="shared" si="15" ref="O48:O56">$C$47*I46</f>
        <v>0</v>
      </c>
      <c r="P48" s="134">
        <f aca="true" t="shared" si="16" ref="P48:P56">$D$47*I46</f>
        <v>0</v>
      </c>
      <c r="Q48" s="134">
        <f aca="true" t="shared" si="17" ref="Q48:Q56">O48+P48</f>
        <v>0</v>
      </c>
      <c r="R48" s="95">
        <v>10</v>
      </c>
      <c r="S48" s="96">
        <f aca="true" t="shared" si="18" ref="S48:S56">H46*$E$47</f>
        <v>0</v>
      </c>
      <c r="T48" s="97">
        <f aca="true" t="shared" si="19" ref="T48:T56">R48*S48</f>
        <v>0</v>
      </c>
      <c r="U48" s="98">
        <f t="shared" si="10"/>
        <v>0</v>
      </c>
      <c r="V48" s="1"/>
    </row>
    <row r="49" spans="1:22" ht="12.75" customHeight="1">
      <c r="A49" s="1"/>
      <c r="B49" s="128" t="s">
        <v>9</v>
      </c>
      <c r="C49" s="129">
        <f>C15*F38</f>
        <v>0</v>
      </c>
      <c r="D49" s="28">
        <f>IF($I$11="騎馬",$B$38,0)</f>
        <v>0</v>
      </c>
      <c r="E49" s="130">
        <f t="shared" si="11"/>
        <v>0</v>
      </c>
      <c r="F49" s="11"/>
      <c r="G49" s="131" t="s">
        <v>9</v>
      </c>
      <c r="H49" s="132">
        <f t="shared" si="12"/>
        <v>100</v>
      </c>
      <c r="I49" s="195">
        <f t="shared" si="13"/>
        <v>0.3333333333333333</v>
      </c>
      <c r="J49" s="1"/>
      <c r="K49" s="1"/>
      <c r="L49" s="11"/>
      <c r="M49" s="99" t="s">
        <v>58</v>
      </c>
      <c r="N49" s="92">
        <f t="shared" si="14"/>
        <v>0</v>
      </c>
      <c r="O49" s="92">
        <f t="shared" si="15"/>
        <v>0</v>
      </c>
      <c r="P49" s="100">
        <f t="shared" si="16"/>
        <v>0</v>
      </c>
      <c r="Q49" s="100">
        <f t="shared" si="17"/>
        <v>0</v>
      </c>
      <c r="R49" s="101">
        <v>40</v>
      </c>
      <c r="S49" s="102">
        <f t="shared" si="18"/>
        <v>0</v>
      </c>
      <c r="T49" s="103">
        <f t="shared" si="19"/>
        <v>0</v>
      </c>
      <c r="U49" s="98">
        <f t="shared" si="10"/>
        <v>0</v>
      </c>
      <c r="V49" s="1"/>
    </row>
    <row r="50" spans="1:22" ht="12.75" customHeight="1">
      <c r="A50" s="1"/>
      <c r="B50" s="128" t="s">
        <v>78</v>
      </c>
      <c r="C50" s="129">
        <f>C16*D41</f>
        <v>0</v>
      </c>
      <c r="D50" s="135"/>
      <c r="E50" s="130">
        <f t="shared" si="11"/>
        <v>0</v>
      </c>
      <c r="F50" s="11"/>
      <c r="G50" s="131" t="s">
        <v>78</v>
      </c>
      <c r="H50" s="132">
        <f t="shared" si="12"/>
        <v>0</v>
      </c>
      <c r="I50" s="195">
        <f t="shared" si="13"/>
        <v>0</v>
      </c>
      <c r="J50" s="1"/>
      <c r="K50" s="1"/>
      <c r="L50" s="11"/>
      <c r="M50" s="99" t="s">
        <v>59</v>
      </c>
      <c r="N50" s="92">
        <f t="shared" si="14"/>
        <v>0</v>
      </c>
      <c r="O50" s="92">
        <f t="shared" si="15"/>
        <v>0</v>
      </c>
      <c r="P50" s="100">
        <f t="shared" si="16"/>
        <v>0</v>
      </c>
      <c r="Q50" s="100">
        <f t="shared" si="17"/>
        <v>0</v>
      </c>
      <c r="R50" s="101">
        <v>58</v>
      </c>
      <c r="S50" s="102">
        <f t="shared" si="18"/>
        <v>0</v>
      </c>
      <c r="T50" s="103">
        <f t="shared" si="19"/>
        <v>0</v>
      </c>
      <c r="U50" s="98">
        <f t="shared" si="10"/>
        <v>0</v>
      </c>
      <c r="V50" s="1"/>
    </row>
    <row r="51" spans="1:22" ht="12.75" customHeight="1">
      <c r="A51" s="1"/>
      <c r="B51" s="128" t="s">
        <v>67</v>
      </c>
      <c r="C51" s="129">
        <f>C17*E41</f>
        <v>0</v>
      </c>
      <c r="D51" s="135"/>
      <c r="E51" s="130">
        <f t="shared" si="11"/>
        <v>0</v>
      </c>
      <c r="F51" s="11"/>
      <c r="G51" s="131" t="s">
        <v>67</v>
      </c>
      <c r="H51" s="132">
        <f t="shared" si="12"/>
        <v>0</v>
      </c>
      <c r="I51" s="195">
        <f t="shared" si="13"/>
        <v>0</v>
      </c>
      <c r="J51" s="1"/>
      <c r="K51" s="1"/>
      <c r="L51" s="1"/>
      <c r="M51" s="99" t="s">
        <v>21</v>
      </c>
      <c r="N51" s="92">
        <f t="shared" si="14"/>
        <v>0</v>
      </c>
      <c r="O51" s="92">
        <f t="shared" si="15"/>
        <v>0</v>
      </c>
      <c r="P51" s="100">
        <f t="shared" si="16"/>
        <v>0</v>
      </c>
      <c r="Q51" s="100">
        <f t="shared" si="17"/>
        <v>0</v>
      </c>
      <c r="R51" s="101">
        <v>28</v>
      </c>
      <c r="S51" s="102">
        <f t="shared" si="18"/>
        <v>0</v>
      </c>
      <c r="T51" s="103">
        <f t="shared" si="19"/>
        <v>0</v>
      </c>
      <c r="U51" s="98">
        <f t="shared" si="10"/>
        <v>0</v>
      </c>
      <c r="V51" s="1"/>
    </row>
    <row r="52" spans="1:22" ht="12.75" customHeight="1">
      <c r="A52" s="1"/>
      <c r="B52" s="128" t="s">
        <v>77</v>
      </c>
      <c r="C52" s="129">
        <f>C18*F41</f>
        <v>0</v>
      </c>
      <c r="D52" s="135"/>
      <c r="E52" s="130">
        <f t="shared" si="11"/>
        <v>0</v>
      </c>
      <c r="F52" s="11"/>
      <c r="G52" s="131" t="s">
        <v>12</v>
      </c>
      <c r="H52" s="132">
        <f t="shared" si="12"/>
        <v>0</v>
      </c>
      <c r="I52" s="195">
        <f t="shared" si="13"/>
        <v>0</v>
      </c>
      <c r="J52" s="1"/>
      <c r="K52" s="1"/>
      <c r="L52" s="1"/>
      <c r="M52" s="99" t="s">
        <v>33</v>
      </c>
      <c r="N52" s="92">
        <f t="shared" si="14"/>
        <v>0</v>
      </c>
      <c r="O52" s="92">
        <f t="shared" si="15"/>
        <v>0</v>
      </c>
      <c r="P52" s="100">
        <f t="shared" si="16"/>
        <v>0</v>
      </c>
      <c r="Q52" s="100">
        <f t="shared" si="17"/>
        <v>0</v>
      </c>
      <c r="R52" s="101">
        <v>100</v>
      </c>
      <c r="S52" s="102">
        <f t="shared" si="18"/>
        <v>0</v>
      </c>
      <c r="T52" s="103">
        <f t="shared" si="19"/>
        <v>0</v>
      </c>
      <c r="U52" s="98">
        <f t="shared" si="10"/>
        <v>0</v>
      </c>
      <c r="V52" s="1"/>
    </row>
    <row r="53" spans="1:22" ht="12.75" customHeight="1" thickBot="1">
      <c r="A53" s="1"/>
      <c r="B53" s="136"/>
      <c r="C53" s="137">
        <f>SUM(C46:C52)</f>
        <v>15000</v>
      </c>
      <c r="D53" s="137">
        <f>SUM(D46:D52)</f>
        <v>1000</v>
      </c>
      <c r="E53" s="138">
        <f>SUM(E46:E52)</f>
        <v>1</v>
      </c>
      <c r="F53" s="11"/>
      <c r="G53" s="131" t="s">
        <v>30</v>
      </c>
      <c r="H53" s="132">
        <f t="shared" si="12"/>
        <v>0</v>
      </c>
      <c r="I53" s="195">
        <f t="shared" si="13"/>
        <v>0</v>
      </c>
      <c r="J53" s="1"/>
      <c r="K53" s="1"/>
      <c r="L53" s="1"/>
      <c r="M53" s="99" t="s">
        <v>81</v>
      </c>
      <c r="N53" s="92">
        <f t="shared" si="14"/>
        <v>0</v>
      </c>
      <c r="O53" s="92">
        <f t="shared" si="15"/>
        <v>0</v>
      </c>
      <c r="P53" s="100">
        <f t="shared" si="16"/>
        <v>0</v>
      </c>
      <c r="Q53" s="100">
        <f t="shared" si="17"/>
        <v>0</v>
      </c>
      <c r="R53" s="101">
        <v>145</v>
      </c>
      <c r="S53" s="102">
        <f t="shared" si="18"/>
        <v>0</v>
      </c>
      <c r="T53" s="103">
        <f t="shared" si="19"/>
        <v>0</v>
      </c>
      <c r="U53" s="98">
        <f t="shared" si="10"/>
        <v>0</v>
      </c>
      <c r="V53" s="1"/>
    </row>
    <row r="54" spans="1:22" ht="12.75" customHeight="1">
      <c r="A54" s="1"/>
      <c r="B54" s="11"/>
      <c r="C54" s="11"/>
      <c r="D54" s="11"/>
      <c r="E54" s="11"/>
      <c r="F54" s="11"/>
      <c r="G54" s="131" t="s">
        <v>31</v>
      </c>
      <c r="H54" s="132">
        <f t="shared" si="12"/>
        <v>0</v>
      </c>
      <c r="I54" s="195">
        <f t="shared" si="13"/>
        <v>0</v>
      </c>
      <c r="J54" s="1"/>
      <c r="K54" s="1"/>
      <c r="L54" s="1"/>
      <c r="M54" s="99" t="s">
        <v>36</v>
      </c>
      <c r="N54" s="92">
        <f t="shared" si="14"/>
        <v>0</v>
      </c>
      <c r="O54" s="92">
        <f t="shared" si="15"/>
        <v>0</v>
      </c>
      <c r="P54" s="100">
        <f t="shared" si="16"/>
        <v>0</v>
      </c>
      <c r="Q54" s="100">
        <f t="shared" si="17"/>
        <v>0</v>
      </c>
      <c r="R54" s="101">
        <v>70</v>
      </c>
      <c r="S54" s="102">
        <f t="shared" si="18"/>
        <v>0</v>
      </c>
      <c r="T54" s="103">
        <f t="shared" si="19"/>
        <v>0</v>
      </c>
      <c r="U54" s="98">
        <f t="shared" si="10"/>
        <v>0</v>
      </c>
      <c r="V54" s="1"/>
    </row>
    <row r="55" spans="1:22" ht="12.75" customHeight="1" thickBot="1">
      <c r="A55" s="1"/>
      <c r="B55" s="1"/>
      <c r="C55" s="1"/>
      <c r="D55" s="1"/>
      <c r="E55" s="11"/>
      <c r="F55" s="11"/>
      <c r="G55" s="140" t="s">
        <v>39</v>
      </c>
      <c r="H55" s="141">
        <f>SUM(H46:H54)</f>
        <v>300</v>
      </c>
      <c r="I55" s="196">
        <f>SUM(I46:I54)</f>
        <v>1</v>
      </c>
      <c r="J55" s="1"/>
      <c r="K55" s="1"/>
      <c r="L55" s="1"/>
      <c r="M55" s="99" t="s">
        <v>30</v>
      </c>
      <c r="N55" s="92">
        <f t="shared" si="14"/>
        <v>0</v>
      </c>
      <c r="O55" s="92">
        <f t="shared" si="15"/>
        <v>0</v>
      </c>
      <c r="P55" s="100">
        <f t="shared" si="16"/>
        <v>0</v>
      </c>
      <c r="Q55" s="100">
        <f t="shared" si="17"/>
        <v>0</v>
      </c>
      <c r="R55" s="101">
        <v>10</v>
      </c>
      <c r="S55" s="102">
        <f t="shared" si="18"/>
        <v>0</v>
      </c>
      <c r="T55" s="103">
        <f t="shared" si="19"/>
        <v>0</v>
      </c>
      <c r="U55" s="98">
        <f t="shared" si="10"/>
        <v>0</v>
      </c>
      <c r="V55" s="1"/>
    </row>
    <row r="56" spans="1:22" ht="12.75" customHeight="1" thickBo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39" t="s">
        <v>31</v>
      </c>
      <c r="N56" s="92">
        <f t="shared" si="14"/>
        <v>0</v>
      </c>
      <c r="O56" s="107">
        <f t="shared" si="15"/>
        <v>0</v>
      </c>
      <c r="P56" s="108">
        <f t="shared" si="16"/>
        <v>0</v>
      </c>
      <c r="Q56" s="108">
        <f t="shared" si="17"/>
        <v>0</v>
      </c>
      <c r="R56" s="109">
        <v>10</v>
      </c>
      <c r="S56" s="110">
        <f t="shared" si="18"/>
        <v>0</v>
      </c>
      <c r="T56" s="111">
        <f t="shared" si="19"/>
        <v>0</v>
      </c>
      <c r="U56" s="98">
        <f t="shared" si="10"/>
        <v>0</v>
      </c>
      <c r="V56" s="1"/>
    </row>
    <row r="57" spans="1:22" ht="12.75" customHeight="1" thickBo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12"/>
      <c r="N57" s="92"/>
      <c r="O57" s="113">
        <f>SUM(O48:O56)</f>
        <v>0</v>
      </c>
      <c r="P57" s="113">
        <f>SUM(P48:P56)</f>
        <v>0</v>
      </c>
      <c r="Q57" s="114">
        <f>SUM(Q47:Q56)</f>
        <v>0</v>
      </c>
      <c r="R57" s="115"/>
      <c r="S57" s="116">
        <f>SUM(S48:S56)</f>
        <v>0</v>
      </c>
      <c r="T57" s="117">
        <f>SUM(T47:T56)</f>
        <v>0</v>
      </c>
      <c r="U57" s="98">
        <f t="shared" si="10"/>
        <v>0</v>
      </c>
      <c r="V57" s="1"/>
    </row>
    <row r="58" spans="1:22" ht="12.75" customHeight="1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24" t="s">
        <v>8</v>
      </c>
      <c r="N58" s="125"/>
      <c r="O58" s="142"/>
      <c r="P58" s="127"/>
      <c r="Q58" s="127"/>
      <c r="R58" s="127"/>
      <c r="S58" s="127"/>
      <c r="T58" s="127"/>
      <c r="U58" s="98">
        <f t="shared" si="10"/>
        <v>0</v>
      </c>
      <c r="V58" s="1"/>
    </row>
    <row r="59" spans="1:22" ht="12.75" customHeight="1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91" t="s">
        <v>57</v>
      </c>
      <c r="N59" s="92">
        <f aca="true" t="shared" si="20" ref="N59:N67">$C$14*I46</f>
        <v>0</v>
      </c>
      <c r="O59" s="143">
        <f aca="true" t="shared" si="21" ref="O59:O67">$C$48*I46</f>
        <v>0</v>
      </c>
      <c r="P59" s="143">
        <f aca="true" t="shared" si="22" ref="P59:P67">$D$48*I46</f>
        <v>0</v>
      </c>
      <c r="Q59" s="144">
        <f aca="true" t="shared" si="23" ref="Q59:Q67">O59+P59</f>
        <v>0</v>
      </c>
      <c r="R59" s="95">
        <v>10</v>
      </c>
      <c r="S59" s="96">
        <f aca="true" t="shared" si="24" ref="S59:S67">H46*$E$48</f>
        <v>0</v>
      </c>
      <c r="T59" s="97">
        <f aca="true" t="shared" si="25" ref="T59:T67">R59*S59</f>
        <v>0</v>
      </c>
      <c r="U59" s="98">
        <f t="shared" si="10"/>
        <v>0</v>
      </c>
      <c r="V59" s="1"/>
    </row>
    <row r="60" spans="1:22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99" t="s">
        <v>58</v>
      </c>
      <c r="N60" s="92">
        <f t="shared" si="20"/>
        <v>0</v>
      </c>
      <c r="O60" s="143">
        <f t="shared" si="21"/>
        <v>0</v>
      </c>
      <c r="P60" s="143">
        <f t="shared" si="22"/>
        <v>0</v>
      </c>
      <c r="Q60" s="145">
        <f t="shared" si="23"/>
        <v>0</v>
      </c>
      <c r="R60" s="101">
        <v>25</v>
      </c>
      <c r="S60" s="102">
        <f t="shared" si="24"/>
        <v>0</v>
      </c>
      <c r="T60" s="103">
        <f t="shared" si="25"/>
        <v>0</v>
      </c>
      <c r="U60" s="98">
        <f t="shared" si="10"/>
        <v>0</v>
      </c>
      <c r="V60" s="1"/>
    </row>
    <row r="61" spans="1:22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99" t="s">
        <v>59</v>
      </c>
      <c r="N61" s="92">
        <f t="shared" si="20"/>
        <v>0</v>
      </c>
      <c r="O61" s="143">
        <f t="shared" si="21"/>
        <v>0</v>
      </c>
      <c r="P61" s="143">
        <f t="shared" si="22"/>
        <v>0</v>
      </c>
      <c r="Q61" s="145">
        <f t="shared" si="23"/>
        <v>0</v>
      </c>
      <c r="R61" s="101">
        <v>42</v>
      </c>
      <c r="S61" s="102">
        <f t="shared" si="24"/>
        <v>0</v>
      </c>
      <c r="T61" s="103">
        <f t="shared" si="25"/>
        <v>0</v>
      </c>
      <c r="U61" s="98">
        <f t="shared" si="10"/>
        <v>0</v>
      </c>
      <c r="V61" s="1"/>
    </row>
    <row r="62" spans="1:2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99" t="s">
        <v>21</v>
      </c>
      <c r="N62" s="92">
        <f t="shared" si="20"/>
        <v>0</v>
      </c>
      <c r="O62" s="143">
        <f t="shared" si="21"/>
        <v>0</v>
      </c>
      <c r="P62" s="143">
        <f t="shared" si="22"/>
        <v>0</v>
      </c>
      <c r="Q62" s="145">
        <f t="shared" si="23"/>
        <v>0</v>
      </c>
      <c r="R62" s="101">
        <v>60</v>
      </c>
      <c r="S62" s="102">
        <f t="shared" si="24"/>
        <v>0</v>
      </c>
      <c r="T62" s="103">
        <f t="shared" si="25"/>
        <v>0</v>
      </c>
      <c r="U62" s="98">
        <f t="shared" si="10"/>
        <v>0</v>
      </c>
      <c r="V62" s="1"/>
    </row>
    <row r="63" spans="1:22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99" t="s">
        <v>33</v>
      </c>
      <c r="N63" s="92">
        <f t="shared" si="20"/>
        <v>0</v>
      </c>
      <c r="O63" s="143">
        <f t="shared" si="21"/>
        <v>0</v>
      </c>
      <c r="P63" s="143">
        <f t="shared" si="22"/>
        <v>0</v>
      </c>
      <c r="Q63" s="145">
        <f t="shared" si="23"/>
        <v>0</v>
      </c>
      <c r="R63" s="101">
        <v>63</v>
      </c>
      <c r="S63" s="102">
        <f t="shared" si="24"/>
        <v>0</v>
      </c>
      <c r="T63" s="103">
        <f t="shared" si="25"/>
        <v>0</v>
      </c>
      <c r="U63" s="98">
        <f t="shared" si="10"/>
        <v>0</v>
      </c>
      <c r="V63" s="1"/>
    </row>
    <row r="64" spans="1:22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99" t="s">
        <v>81</v>
      </c>
      <c r="N64" s="92">
        <f t="shared" si="20"/>
        <v>0</v>
      </c>
      <c r="O64" s="143">
        <f t="shared" si="21"/>
        <v>0</v>
      </c>
      <c r="P64" s="143">
        <f t="shared" si="22"/>
        <v>0</v>
      </c>
      <c r="Q64" s="145">
        <f t="shared" si="23"/>
        <v>0</v>
      </c>
      <c r="R64" s="101">
        <v>105</v>
      </c>
      <c r="S64" s="102">
        <f t="shared" si="24"/>
        <v>0</v>
      </c>
      <c r="T64" s="103">
        <f t="shared" si="25"/>
        <v>0</v>
      </c>
      <c r="U64" s="98">
        <f t="shared" si="10"/>
        <v>0</v>
      </c>
      <c r="V64" s="1"/>
    </row>
    <row r="65" spans="1:22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99" t="s">
        <v>36</v>
      </c>
      <c r="N65" s="92">
        <f t="shared" si="20"/>
        <v>0</v>
      </c>
      <c r="O65" s="143">
        <f t="shared" si="21"/>
        <v>0</v>
      </c>
      <c r="P65" s="143">
        <f t="shared" si="22"/>
        <v>0</v>
      </c>
      <c r="Q65" s="145">
        <f t="shared" si="23"/>
        <v>0</v>
      </c>
      <c r="R65" s="101">
        <v>150</v>
      </c>
      <c r="S65" s="102">
        <f t="shared" si="24"/>
        <v>0</v>
      </c>
      <c r="T65" s="103">
        <f t="shared" si="25"/>
        <v>0</v>
      </c>
      <c r="U65" s="98">
        <f t="shared" si="10"/>
        <v>0</v>
      </c>
      <c r="V65" s="1"/>
    </row>
    <row r="66" spans="1:22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99" t="s">
        <v>30</v>
      </c>
      <c r="N66" s="92">
        <f t="shared" si="20"/>
        <v>0</v>
      </c>
      <c r="O66" s="143">
        <f t="shared" si="21"/>
        <v>0</v>
      </c>
      <c r="P66" s="143">
        <f t="shared" si="22"/>
        <v>0</v>
      </c>
      <c r="Q66" s="145">
        <f t="shared" si="23"/>
        <v>0</v>
      </c>
      <c r="R66" s="101">
        <v>5</v>
      </c>
      <c r="S66" s="102">
        <f t="shared" si="24"/>
        <v>0</v>
      </c>
      <c r="T66" s="103">
        <f t="shared" si="25"/>
        <v>0</v>
      </c>
      <c r="U66" s="98">
        <f t="shared" si="10"/>
        <v>0</v>
      </c>
      <c r="V66" s="1"/>
    </row>
    <row r="67" spans="1:22" ht="12.75" customHeight="1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06" t="s">
        <v>31</v>
      </c>
      <c r="N67" s="92">
        <f t="shared" si="20"/>
        <v>0</v>
      </c>
      <c r="O67" s="143">
        <f t="shared" si="21"/>
        <v>0</v>
      </c>
      <c r="P67" s="143">
        <f t="shared" si="22"/>
        <v>0</v>
      </c>
      <c r="Q67" s="146">
        <f t="shared" si="23"/>
        <v>0</v>
      </c>
      <c r="R67" s="109">
        <v>40</v>
      </c>
      <c r="S67" s="110">
        <f t="shared" si="24"/>
        <v>0</v>
      </c>
      <c r="T67" s="111">
        <f t="shared" si="25"/>
        <v>0</v>
      </c>
      <c r="U67" s="98">
        <f t="shared" si="10"/>
        <v>0</v>
      </c>
      <c r="V67" s="1"/>
    </row>
    <row r="68" spans="1:22" ht="12.75" customHeight="1" thickBo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12"/>
      <c r="N68" s="92"/>
      <c r="O68" s="147">
        <f>SUM(O59:O67)</f>
        <v>0</v>
      </c>
      <c r="P68" s="147">
        <f>SUM(P59:P67)</f>
        <v>0</v>
      </c>
      <c r="Q68" s="148">
        <f>SUM(Q59:Q67)</f>
        <v>0</v>
      </c>
      <c r="R68" s="149"/>
      <c r="S68" s="150">
        <f>SUM(S59:S67)</f>
        <v>0</v>
      </c>
      <c r="T68" s="151">
        <f>SUM(T58:T67)</f>
        <v>0</v>
      </c>
      <c r="U68" s="98">
        <f t="shared" si="10"/>
        <v>0</v>
      </c>
      <c r="V68" s="1"/>
    </row>
    <row r="69" spans="1:22" ht="12.75" customHeight="1" thickBot="1">
      <c r="A69" s="1"/>
      <c r="B69" s="1"/>
      <c r="C69" s="1"/>
      <c r="D69" s="1"/>
      <c r="E69" s="1"/>
      <c r="F69" s="1"/>
      <c r="G69" s="1"/>
      <c r="H69" s="1"/>
      <c r="I69" s="1"/>
      <c r="J69" s="1"/>
      <c r="K69" s="152"/>
      <c r="L69" s="1"/>
      <c r="M69" s="124" t="s">
        <v>21</v>
      </c>
      <c r="N69" s="153"/>
      <c r="O69" s="154"/>
      <c r="P69" s="155"/>
      <c r="Q69" s="155"/>
      <c r="R69" s="155"/>
      <c r="S69" s="155"/>
      <c r="T69" s="155"/>
      <c r="U69" s="98">
        <f t="shared" si="10"/>
        <v>0</v>
      </c>
      <c r="V69" s="1"/>
    </row>
    <row r="70" spans="1:22" ht="12.75" customHeight="1" thickTop="1">
      <c r="A70" s="1"/>
      <c r="B70" s="1"/>
      <c r="C70" s="1"/>
      <c r="D70" s="1"/>
      <c r="E70" s="1"/>
      <c r="F70" s="1"/>
      <c r="G70" s="1"/>
      <c r="H70" s="1"/>
      <c r="I70" s="1"/>
      <c r="J70" s="1"/>
      <c r="K70" s="152"/>
      <c r="L70" s="1"/>
      <c r="M70" s="91" t="s">
        <v>57</v>
      </c>
      <c r="N70" s="92">
        <f aca="true" t="shared" si="26" ref="N70:N78">$C$15*I46</f>
        <v>0</v>
      </c>
      <c r="O70" s="143">
        <f aca="true" t="shared" si="27" ref="O70:O78">$C$49*I46</f>
        <v>0</v>
      </c>
      <c r="P70" s="143">
        <f aca="true" t="shared" si="28" ref="P70:P78">$D$49*I46</f>
        <v>0</v>
      </c>
      <c r="Q70" s="144">
        <f aca="true" t="shared" si="29" ref="Q70:Q78">O70+P70</f>
        <v>0</v>
      </c>
      <c r="R70" s="95">
        <v>10</v>
      </c>
      <c r="S70" s="96">
        <f aca="true" t="shared" si="30" ref="S70:S78">H46*$E$49</f>
        <v>0</v>
      </c>
      <c r="T70" s="97">
        <f aca="true" t="shared" si="31" ref="T70:T78">R70*S70</f>
        <v>0</v>
      </c>
      <c r="U70" s="98">
        <f t="shared" si="10"/>
        <v>0</v>
      </c>
      <c r="V70" s="1"/>
    </row>
    <row r="71" spans="1:22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52"/>
      <c r="L71" s="1"/>
      <c r="M71" s="99" t="s">
        <v>58</v>
      </c>
      <c r="N71" s="92">
        <f t="shared" si="26"/>
        <v>0</v>
      </c>
      <c r="O71" s="143">
        <f t="shared" si="27"/>
        <v>0</v>
      </c>
      <c r="P71" s="143">
        <f t="shared" si="28"/>
        <v>0</v>
      </c>
      <c r="Q71" s="145">
        <f t="shared" si="29"/>
        <v>0</v>
      </c>
      <c r="R71" s="101">
        <v>55</v>
      </c>
      <c r="S71" s="102">
        <f t="shared" si="30"/>
        <v>0</v>
      </c>
      <c r="T71" s="103">
        <f t="shared" si="31"/>
        <v>0</v>
      </c>
      <c r="U71" s="98">
        <f t="shared" si="10"/>
        <v>0</v>
      </c>
      <c r="V71" s="1"/>
    </row>
    <row r="72" spans="1:2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52"/>
      <c r="L72" s="1"/>
      <c r="M72" s="99" t="s">
        <v>59</v>
      </c>
      <c r="N72" s="92">
        <f t="shared" si="26"/>
        <v>0</v>
      </c>
      <c r="O72" s="143">
        <f t="shared" si="27"/>
        <v>0</v>
      </c>
      <c r="P72" s="143">
        <f t="shared" si="28"/>
        <v>0</v>
      </c>
      <c r="Q72" s="145">
        <f t="shared" si="29"/>
        <v>0</v>
      </c>
      <c r="R72" s="101">
        <v>26</v>
      </c>
      <c r="S72" s="102">
        <f t="shared" si="30"/>
        <v>0</v>
      </c>
      <c r="T72" s="103">
        <f t="shared" si="31"/>
        <v>0</v>
      </c>
      <c r="U72" s="98">
        <f t="shared" si="10"/>
        <v>0</v>
      </c>
      <c r="V72" s="1"/>
    </row>
    <row r="73" spans="1:22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1"/>
      <c r="L73" s="1"/>
      <c r="M73" s="99" t="s">
        <v>21</v>
      </c>
      <c r="N73" s="92">
        <f t="shared" si="26"/>
        <v>0</v>
      </c>
      <c r="O73" s="143">
        <f t="shared" si="27"/>
        <v>0</v>
      </c>
      <c r="P73" s="143">
        <f t="shared" si="28"/>
        <v>0</v>
      </c>
      <c r="Q73" s="145">
        <f t="shared" si="29"/>
        <v>0</v>
      </c>
      <c r="R73" s="101">
        <v>44</v>
      </c>
      <c r="S73" s="102">
        <f t="shared" si="30"/>
        <v>0</v>
      </c>
      <c r="T73" s="103">
        <f t="shared" si="31"/>
        <v>0</v>
      </c>
      <c r="U73" s="98">
        <f t="shared" si="10"/>
        <v>0</v>
      </c>
      <c r="V73" s="1"/>
    </row>
    <row r="74" spans="1:22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1"/>
      <c r="L74" s="1"/>
      <c r="M74" s="99" t="s">
        <v>33</v>
      </c>
      <c r="N74" s="92">
        <f t="shared" si="26"/>
        <v>0</v>
      </c>
      <c r="O74" s="143">
        <f t="shared" si="27"/>
        <v>0</v>
      </c>
      <c r="P74" s="143">
        <f t="shared" si="28"/>
        <v>0</v>
      </c>
      <c r="Q74" s="145">
        <f t="shared" si="29"/>
        <v>0</v>
      </c>
      <c r="R74" s="101">
        <v>137</v>
      </c>
      <c r="S74" s="102">
        <f t="shared" si="30"/>
        <v>0</v>
      </c>
      <c r="T74" s="103">
        <f t="shared" si="31"/>
        <v>0</v>
      </c>
      <c r="U74" s="98">
        <f t="shared" si="10"/>
        <v>0</v>
      </c>
      <c r="V74" s="1"/>
    </row>
    <row r="75" spans="1:22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1"/>
      <c r="L75" s="1"/>
      <c r="M75" s="99" t="s">
        <v>81</v>
      </c>
      <c r="N75" s="92">
        <f t="shared" si="26"/>
        <v>0</v>
      </c>
      <c r="O75" s="143">
        <f t="shared" si="27"/>
        <v>0</v>
      </c>
      <c r="P75" s="143">
        <f t="shared" si="28"/>
        <v>0</v>
      </c>
      <c r="Q75" s="145">
        <f t="shared" si="29"/>
        <v>0</v>
      </c>
      <c r="R75" s="101">
        <v>65</v>
      </c>
      <c r="S75" s="102">
        <f t="shared" si="30"/>
        <v>0</v>
      </c>
      <c r="T75" s="103">
        <f t="shared" si="31"/>
        <v>0</v>
      </c>
      <c r="U75" s="98">
        <f t="shared" si="10"/>
        <v>0</v>
      </c>
      <c r="V75" s="1"/>
    </row>
    <row r="76" spans="1:22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99" t="s">
        <v>36</v>
      </c>
      <c r="N76" s="92">
        <f t="shared" si="26"/>
        <v>0</v>
      </c>
      <c r="O76" s="143">
        <f t="shared" si="27"/>
        <v>0</v>
      </c>
      <c r="P76" s="143">
        <f t="shared" si="28"/>
        <v>0</v>
      </c>
      <c r="Q76" s="145">
        <f t="shared" si="29"/>
        <v>0</v>
      </c>
      <c r="R76" s="101">
        <v>110</v>
      </c>
      <c r="S76" s="102">
        <f t="shared" si="30"/>
        <v>0</v>
      </c>
      <c r="T76" s="103">
        <f t="shared" si="31"/>
        <v>0</v>
      </c>
      <c r="U76" s="98">
        <f t="shared" si="10"/>
        <v>0</v>
      </c>
      <c r="V76" s="1"/>
    </row>
    <row r="77" spans="1:22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99" t="s">
        <v>30</v>
      </c>
      <c r="N77" s="92">
        <f t="shared" si="26"/>
        <v>0</v>
      </c>
      <c r="O77" s="143">
        <f t="shared" si="27"/>
        <v>0</v>
      </c>
      <c r="P77" s="143">
        <f t="shared" si="28"/>
        <v>0</v>
      </c>
      <c r="Q77" s="145">
        <f t="shared" si="29"/>
        <v>0</v>
      </c>
      <c r="R77" s="101">
        <v>5</v>
      </c>
      <c r="S77" s="102">
        <f t="shared" si="30"/>
        <v>0</v>
      </c>
      <c r="T77" s="103">
        <f t="shared" si="31"/>
        <v>0</v>
      </c>
      <c r="U77" s="98">
        <f t="shared" si="10"/>
        <v>0</v>
      </c>
      <c r="V77" s="1"/>
    </row>
    <row r="78" spans="1:22" ht="12.75" customHeight="1" thickBot="1">
      <c r="A78" s="1"/>
      <c r="B78" s="159"/>
      <c r="C78" s="159"/>
      <c r="D78" s="159"/>
      <c r="E78" s="159"/>
      <c r="F78" s="159"/>
      <c r="G78" s="159"/>
      <c r="H78" s="159"/>
      <c r="I78" s="159"/>
      <c r="J78" s="1"/>
      <c r="K78" s="1"/>
      <c r="L78" s="1"/>
      <c r="M78" s="106" t="s">
        <v>31</v>
      </c>
      <c r="N78" s="92">
        <f t="shared" si="26"/>
        <v>0</v>
      </c>
      <c r="O78" s="143">
        <f t="shared" si="27"/>
        <v>0</v>
      </c>
      <c r="P78" s="143">
        <f t="shared" si="28"/>
        <v>0</v>
      </c>
      <c r="Q78" s="146">
        <f t="shared" si="29"/>
        <v>0</v>
      </c>
      <c r="R78" s="109">
        <v>20</v>
      </c>
      <c r="S78" s="110">
        <f t="shared" si="30"/>
        <v>0</v>
      </c>
      <c r="T78" s="111">
        <f t="shared" si="31"/>
        <v>0</v>
      </c>
      <c r="U78" s="98">
        <f t="shared" si="10"/>
        <v>0</v>
      </c>
      <c r="V78" s="1"/>
    </row>
    <row r="79" spans="1:22" ht="12.75" customHeight="1" thickBot="1">
      <c r="A79" s="1"/>
      <c r="B79" s="159"/>
      <c r="C79" s="159"/>
      <c r="D79" s="159"/>
      <c r="E79" s="159"/>
      <c r="F79" s="159"/>
      <c r="G79" s="159"/>
      <c r="H79" s="159"/>
      <c r="I79" s="159"/>
      <c r="J79" s="1"/>
      <c r="K79" s="3"/>
      <c r="L79" s="1"/>
      <c r="M79" s="156"/>
      <c r="N79" s="157"/>
      <c r="O79" s="158">
        <f>SUM(O70:O78)</f>
        <v>0</v>
      </c>
      <c r="P79" s="158">
        <f>SUM(P70:P78)</f>
        <v>0</v>
      </c>
      <c r="Q79" s="158">
        <f>SUM(Q70:Q78)</f>
        <v>0</v>
      </c>
      <c r="R79" s="158"/>
      <c r="S79" s="158">
        <f>SUM(S70:S78)</f>
        <v>0</v>
      </c>
      <c r="T79" s="158">
        <f>SUM(T69:T78)</f>
        <v>0</v>
      </c>
      <c r="U79" s="98">
        <f t="shared" si="10"/>
        <v>0</v>
      </c>
      <c r="V79" s="1"/>
    </row>
    <row r="80" spans="1:22" ht="12.75" customHeight="1" thickBot="1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60"/>
      <c r="L80" s="159"/>
      <c r="M80" s="161" t="s">
        <v>33</v>
      </c>
      <c r="N80" s="153"/>
      <c r="O80" s="162"/>
      <c r="P80" s="163"/>
      <c r="Q80" s="163"/>
      <c r="R80" s="163"/>
      <c r="S80" s="163"/>
      <c r="T80" s="163"/>
      <c r="U80" s="98">
        <f t="shared" si="10"/>
        <v>0</v>
      </c>
      <c r="V80" s="159"/>
    </row>
    <row r="81" spans="1:22" ht="12.75" customHeight="1" thickBot="1" thickTop="1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60"/>
      <c r="L81" s="159"/>
      <c r="M81" s="91" t="s">
        <v>57</v>
      </c>
      <c r="N81" s="92">
        <f aca="true" t="shared" si="32" ref="N81:N89">$C$16*I46</f>
        <v>0</v>
      </c>
      <c r="O81" s="133">
        <f aca="true" t="shared" si="33" ref="O81:O89">$C$50*I46</f>
        <v>0</v>
      </c>
      <c r="P81" s="164"/>
      <c r="Q81" s="165">
        <f aca="true" t="shared" si="34" ref="Q81:Q89">O81</f>
        <v>0</v>
      </c>
      <c r="R81" s="95">
        <v>10</v>
      </c>
      <c r="S81" s="96">
        <f aca="true" t="shared" si="35" ref="S81:S89">H46*$E$50</f>
        <v>0</v>
      </c>
      <c r="T81" s="165">
        <f aca="true" t="shared" si="36" ref="T81:T89">R81*S81</f>
        <v>0</v>
      </c>
      <c r="U81" s="98">
        <f t="shared" si="10"/>
        <v>0</v>
      </c>
      <c r="V81" s="159"/>
    </row>
    <row r="82" spans="1:22" ht="12.75" customHeight="1" thickBot="1" thickTop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60"/>
      <c r="L82" s="159"/>
      <c r="M82" s="99" t="s">
        <v>58</v>
      </c>
      <c r="N82" s="92">
        <f t="shared" si="32"/>
        <v>0</v>
      </c>
      <c r="O82" s="93">
        <f t="shared" si="33"/>
        <v>0</v>
      </c>
      <c r="P82" s="164"/>
      <c r="Q82" s="165">
        <f t="shared" si="34"/>
        <v>0</v>
      </c>
      <c r="R82" s="101">
        <v>40</v>
      </c>
      <c r="S82" s="96">
        <f t="shared" si="35"/>
        <v>0</v>
      </c>
      <c r="T82" s="165">
        <f t="shared" si="36"/>
        <v>0</v>
      </c>
      <c r="U82" s="98">
        <f t="shared" si="10"/>
        <v>0</v>
      </c>
      <c r="V82" s="159"/>
    </row>
    <row r="83" spans="1:22" ht="12.75" customHeight="1" thickBot="1" thickTop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60"/>
      <c r="L83" s="159"/>
      <c r="M83" s="99" t="s">
        <v>59</v>
      </c>
      <c r="N83" s="92">
        <f t="shared" si="32"/>
        <v>0</v>
      </c>
      <c r="O83" s="93">
        <f t="shared" si="33"/>
        <v>0</v>
      </c>
      <c r="P83" s="164"/>
      <c r="Q83" s="165">
        <f t="shared" si="34"/>
        <v>0</v>
      </c>
      <c r="R83" s="101">
        <v>58</v>
      </c>
      <c r="S83" s="96">
        <f t="shared" si="35"/>
        <v>0</v>
      </c>
      <c r="T83" s="165">
        <f t="shared" si="36"/>
        <v>0</v>
      </c>
      <c r="U83" s="98">
        <f t="shared" si="10"/>
        <v>0</v>
      </c>
      <c r="V83" s="159"/>
    </row>
    <row r="84" spans="1:22" ht="12.75" customHeight="1" thickBot="1" thickTop="1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60"/>
      <c r="L84" s="159"/>
      <c r="M84" s="99" t="s">
        <v>21</v>
      </c>
      <c r="N84" s="92">
        <f t="shared" si="32"/>
        <v>0</v>
      </c>
      <c r="O84" s="93">
        <f t="shared" si="33"/>
        <v>0</v>
      </c>
      <c r="P84" s="164"/>
      <c r="Q84" s="165">
        <f t="shared" si="34"/>
        <v>0</v>
      </c>
      <c r="R84" s="101">
        <v>28</v>
      </c>
      <c r="S84" s="96">
        <f t="shared" si="35"/>
        <v>0</v>
      </c>
      <c r="T84" s="165">
        <f t="shared" si="36"/>
        <v>0</v>
      </c>
      <c r="U84" s="98">
        <f t="shared" si="10"/>
        <v>0</v>
      </c>
      <c r="V84" s="159"/>
    </row>
    <row r="85" spans="1:22" ht="12.75" customHeight="1" thickBot="1" thickTop="1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60"/>
      <c r="L85" s="159"/>
      <c r="M85" s="99" t="s">
        <v>33</v>
      </c>
      <c r="N85" s="92">
        <f t="shared" si="32"/>
        <v>0</v>
      </c>
      <c r="O85" s="93">
        <f t="shared" si="33"/>
        <v>0</v>
      </c>
      <c r="P85" s="164"/>
      <c r="Q85" s="165">
        <f t="shared" si="34"/>
        <v>0</v>
      </c>
      <c r="R85" s="101">
        <v>100</v>
      </c>
      <c r="S85" s="96">
        <f t="shared" si="35"/>
        <v>0</v>
      </c>
      <c r="T85" s="165">
        <f t="shared" si="36"/>
        <v>0</v>
      </c>
      <c r="U85" s="98">
        <f t="shared" si="10"/>
        <v>0</v>
      </c>
      <c r="V85" s="159"/>
    </row>
    <row r="86" spans="1:22" ht="12.75" customHeight="1" thickBot="1" thickTop="1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60"/>
      <c r="L86" s="159"/>
      <c r="M86" s="99" t="s">
        <v>81</v>
      </c>
      <c r="N86" s="92">
        <f t="shared" si="32"/>
        <v>0</v>
      </c>
      <c r="O86" s="93">
        <f t="shared" si="33"/>
        <v>0</v>
      </c>
      <c r="P86" s="164"/>
      <c r="Q86" s="165">
        <f t="shared" si="34"/>
        <v>0</v>
      </c>
      <c r="R86" s="101">
        <v>145</v>
      </c>
      <c r="S86" s="96">
        <f t="shared" si="35"/>
        <v>0</v>
      </c>
      <c r="T86" s="165">
        <f t="shared" si="36"/>
        <v>0</v>
      </c>
      <c r="U86" s="98">
        <f t="shared" si="10"/>
        <v>0</v>
      </c>
      <c r="V86" s="159"/>
    </row>
    <row r="87" spans="1:22" ht="12.75" customHeight="1" thickBot="1" thickTop="1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60"/>
      <c r="L87" s="159"/>
      <c r="M87" s="99" t="s">
        <v>36</v>
      </c>
      <c r="N87" s="92">
        <f t="shared" si="32"/>
        <v>0</v>
      </c>
      <c r="O87" s="93">
        <f t="shared" si="33"/>
        <v>0</v>
      </c>
      <c r="P87" s="164"/>
      <c r="Q87" s="165">
        <f t="shared" si="34"/>
        <v>0</v>
      </c>
      <c r="R87" s="101">
        <v>70</v>
      </c>
      <c r="S87" s="96">
        <f t="shared" si="35"/>
        <v>0</v>
      </c>
      <c r="T87" s="165">
        <f t="shared" si="36"/>
        <v>0</v>
      </c>
      <c r="U87" s="98">
        <f t="shared" si="10"/>
        <v>0</v>
      </c>
      <c r="V87" s="159"/>
    </row>
    <row r="88" spans="1:22" ht="12.75" customHeight="1" thickBot="1" thickTop="1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60"/>
      <c r="L88" s="159"/>
      <c r="M88" s="99" t="s">
        <v>30</v>
      </c>
      <c r="N88" s="92">
        <f t="shared" si="32"/>
        <v>0</v>
      </c>
      <c r="O88" s="93">
        <f t="shared" si="33"/>
        <v>0</v>
      </c>
      <c r="P88" s="164"/>
      <c r="Q88" s="165">
        <f t="shared" si="34"/>
        <v>0</v>
      </c>
      <c r="R88" s="101">
        <v>10</v>
      </c>
      <c r="S88" s="96">
        <f t="shared" si="35"/>
        <v>0</v>
      </c>
      <c r="T88" s="165">
        <f t="shared" si="36"/>
        <v>0</v>
      </c>
      <c r="U88" s="98">
        <f t="shared" si="10"/>
        <v>0</v>
      </c>
      <c r="V88" s="159"/>
    </row>
    <row r="89" spans="1:22" ht="12.75" customHeight="1" thickBot="1" thickTop="1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60"/>
      <c r="L89" s="159"/>
      <c r="M89" s="106" t="s">
        <v>31</v>
      </c>
      <c r="N89" s="92">
        <f t="shared" si="32"/>
        <v>0</v>
      </c>
      <c r="O89" s="166">
        <f t="shared" si="33"/>
        <v>0</v>
      </c>
      <c r="P89" s="167"/>
      <c r="Q89" s="168">
        <f t="shared" si="34"/>
        <v>0</v>
      </c>
      <c r="R89" s="109">
        <v>10</v>
      </c>
      <c r="S89" s="169">
        <f t="shared" si="35"/>
        <v>0</v>
      </c>
      <c r="T89" s="168">
        <f t="shared" si="36"/>
        <v>0</v>
      </c>
      <c r="U89" s="98">
        <f t="shared" si="10"/>
        <v>0</v>
      </c>
      <c r="V89" s="159"/>
    </row>
    <row r="90" spans="1:22" ht="12.75" customHeight="1" thickBot="1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60"/>
      <c r="L90" s="159"/>
      <c r="M90" s="170"/>
      <c r="N90" s="171"/>
      <c r="O90" s="158">
        <f>SUM(O81:O89)</f>
        <v>0</v>
      </c>
      <c r="P90" s="172"/>
      <c r="Q90" s="158">
        <f>SUM(Q81:Q89)</f>
        <v>0</v>
      </c>
      <c r="R90" s="158"/>
      <c r="S90" s="158">
        <f>SUM(S81:S89)</f>
        <v>0</v>
      </c>
      <c r="T90" s="158">
        <f>SUM(T81:T89)</f>
        <v>0</v>
      </c>
      <c r="U90" s="98">
        <f t="shared" si="10"/>
        <v>0</v>
      </c>
      <c r="V90" s="159"/>
    </row>
    <row r="91" spans="1:22" ht="12.75" customHeight="1" thickBot="1">
      <c r="A91" s="159"/>
      <c r="B91" s="159"/>
      <c r="C91" s="159"/>
      <c r="D91" s="159"/>
      <c r="E91" s="159"/>
      <c r="F91" s="159"/>
      <c r="G91" s="159"/>
      <c r="H91" s="159"/>
      <c r="I91" s="159"/>
      <c r="J91" s="159"/>
      <c r="K91" s="160"/>
      <c r="L91" s="159"/>
      <c r="M91" s="161" t="s">
        <v>67</v>
      </c>
      <c r="N91" s="153"/>
      <c r="O91" s="162"/>
      <c r="P91" s="163"/>
      <c r="Q91" s="163"/>
      <c r="R91" s="163"/>
      <c r="S91" s="163"/>
      <c r="T91" s="163"/>
      <c r="U91" s="98">
        <f t="shared" si="10"/>
        <v>0</v>
      </c>
      <c r="V91" s="159"/>
    </row>
    <row r="92" spans="1:22" ht="12.75" customHeight="1" thickBot="1" thickTop="1">
      <c r="A92" s="159"/>
      <c r="B92" s="159"/>
      <c r="C92" s="159"/>
      <c r="D92" s="159"/>
      <c r="E92" s="159"/>
      <c r="F92" s="159"/>
      <c r="G92" s="159"/>
      <c r="H92" s="159"/>
      <c r="I92" s="159"/>
      <c r="J92" s="159"/>
      <c r="K92" s="160"/>
      <c r="L92" s="159"/>
      <c r="M92" s="91" t="s">
        <v>57</v>
      </c>
      <c r="N92" s="92">
        <f aca="true" t="shared" si="37" ref="N92:N100">$C$17*I46</f>
        <v>0</v>
      </c>
      <c r="O92" s="133">
        <f aca="true" t="shared" si="38" ref="O92:O100">$C$51*I46</f>
        <v>0</v>
      </c>
      <c r="P92" s="164"/>
      <c r="Q92" s="165">
        <f aca="true" t="shared" si="39" ref="Q92:Q100">O92</f>
        <v>0</v>
      </c>
      <c r="R92" s="95">
        <v>10</v>
      </c>
      <c r="S92" s="96">
        <f aca="true" t="shared" si="40" ref="S92:S100">H46*$E$51</f>
        <v>0</v>
      </c>
      <c r="T92" s="165">
        <f aca="true" t="shared" si="41" ref="T92:T100">R92*S92</f>
        <v>0</v>
      </c>
      <c r="U92" s="98">
        <f t="shared" si="10"/>
        <v>0</v>
      </c>
      <c r="V92" s="159"/>
    </row>
    <row r="93" spans="1:22" ht="12.75" customHeight="1" thickBot="1" thickTop="1">
      <c r="A93" s="159"/>
      <c r="B93" s="159"/>
      <c r="C93" s="159"/>
      <c r="D93" s="159"/>
      <c r="E93" s="159"/>
      <c r="F93" s="159"/>
      <c r="G93" s="159"/>
      <c r="H93" s="159"/>
      <c r="I93" s="159"/>
      <c r="J93" s="159"/>
      <c r="K93" s="160"/>
      <c r="L93" s="159"/>
      <c r="M93" s="99" t="s">
        <v>58</v>
      </c>
      <c r="N93" s="92">
        <f t="shared" si="37"/>
        <v>0</v>
      </c>
      <c r="O93" s="93">
        <f t="shared" si="38"/>
        <v>0</v>
      </c>
      <c r="P93" s="164"/>
      <c r="Q93" s="165">
        <f t="shared" si="39"/>
        <v>0</v>
      </c>
      <c r="R93" s="101">
        <v>25</v>
      </c>
      <c r="S93" s="96">
        <f t="shared" si="40"/>
        <v>0</v>
      </c>
      <c r="T93" s="165">
        <f t="shared" si="41"/>
        <v>0</v>
      </c>
      <c r="U93" s="98">
        <f t="shared" si="10"/>
        <v>0</v>
      </c>
      <c r="V93" s="159"/>
    </row>
    <row r="94" spans="1:22" ht="12.75" customHeight="1" thickBot="1" thickTop="1">
      <c r="A94" s="159"/>
      <c r="B94" s="159"/>
      <c r="C94" s="159"/>
      <c r="D94" s="159"/>
      <c r="E94" s="159"/>
      <c r="F94" s="159"/>
      <c r="G94" s="159"/>
      <c r="H94" s="159"/>
      <c r="I94" s="159"/>
      <c r="J94" s="159"/>
      <c r="K94" s="160"/>
      <c r="L94" s="159"/>
      <c r="M94" s="99" t="s">
        <v>59</v>
      </c>
      <c r="N94" s="92">
        <f t="shared" si="37"/>
        <v>0</v>
      </c>
      <c r="O94" s="93">
        <f t="shared" si="38"/>
        <v>0</v>
      </c>
      <c r="P94" s="164"/>
      <c r="Q94" s="165">
        <f t="shared" si="39"/>
        <v>0</v>
      </c>
      <c r="R94" s="101">
        <v>42</v>
      </c>
      <c r="S94" s="96">
        <f t="shared" si="40"/>
        <v>0</v>
      </c>
      <c r="T94" s="165">
        <f t="shared" si="41"/>
        <v>0</v>
      </c>
      <c r="U94" s="98">
        <f t="shared" si="10"/>
        <v>0</v>
      </c>
      <c r="V94" s="159"/>
    </row>
    <row r="95" spans="1:22" ht="12.75" customHeight="1" thickBot="1" thickTop="1">
      <c r="A95" s="159"/>
      <c r="B95" s="159"/>
      <c r="C95" s="159"/>
      <c r="D95" s="159"/>
      <c r="E95" s="159"/>
      <c r="F95" s="159"/>
      <c r="G95" s="159"/>
      <c r="H95" s="159"/>
      <c r="I95" s="159"/>
      <c r="J95" s="159"/>
      <c r="K95" s="160"/>
      <c r="L95" s="159"/>
      <c r="M95" s="99" t="s">
        <v>21</v>
      </c>
      <c r="N95" s="92">
        <f t="shared" si="37"/>
        <v>0</v>
      </c>
      <c r="O95" s="93">
        <f t="shared" si="38"/>
        <v>0</v>
      </c>
      <c r="P95" s="164"/>
      <c r="Q95" s="165">
        <f t="shared" si="39"/>
        <v>0</v>
      </c>
      <c r="R95" s="101">
        <v>60</v>
      </c>
      <c r="S95" s="96">
        <f t="shared" si="40"/>
        <v>0</v>
      </c>
      <c r="T95" s="165">
        <f t="shared" si="41"/>
        <v>0</v>
      </c>
      <c r="U95" s="98">
        <f t="shared" si="10"/>
        <v>0</v>
      </c>
      <c r="V95" s="159"/>
    </row>
    <row r="96" spans="1:22" ht="12.75" customHeight="1" thickBot="1" thickTop="1">
      <c r="A96" s="159"/>
      <c r="B96" s="159"/>
      <c r="C96" s="159"/>
      <c r="D96" s="159"/>
      <c r="E96" s="159"/>
      <c r="F96" s="159"/>
      <c r="G96" s="159"/>
      <c r="H96" s="159"/>
      <c r="I96" s="159"/>
      <c r="J96" s="159"/>
      <c r="K96" s="160"/>
      <c r="L96" s="159"/>
      <c r="M96" s="99" t="s">
        <v>33</v>
      </c>
      <c r="N96" s="92">
        <f t="shared" si="37"/>
        <v>0</v>
      </c>
      <c r="O96" s="93">
        <f t="shared" si="38"/>
        <v>0</v>
      </c>
      <c r="P96" s="164"/>
      <c r="Q96" s="165">
        <f t="shared" si="39"/>
        <v>0</v>
      </c>
      <c r="R96" s="101">
        <v>63</v>
      </c>
      <c r="S96" s="96">
        <f t="shared" si="40"/>
        <v>0</v>
      </c>
      <c r="T96" s="165">
        <f t="shared" si="41"/>
        <v>0</v>
      </c>
      <c r="U96" s="98">
        <f t="shared" si="10"/>
        <v>0</v>
      </c>
      <c r="V96" s="159"/>
    </row>
    <row r="97" spans="1:22" ht="12.75" customHeight="1" thickBot="1" thickTop="1">
      <c r="A97" s="159"/>
      <c r="B97" s="159"/>
      <c r="C97" s="159"/>
      <c r="D97" s="159"/>
      <c r="E97" s="159"/>
      <c r="F97" s="159"/>
      <c r="G97" s="159"/>
      <c r="H97" s="159"/>
      <c r="I97" s="159"/>
      <c r="J97" s="159"/>
      <c r="K97" s="160"/>
      <c r="L97" s="159"/>
      <c r="M97" s="99" t="s">
        <v>81</v>
      </c>
      <c r="N97" s="92">
        <f t="shared" si="37"/>
        <v>0</v>
      </c>
      <c r="O97" s="93">
        <f t="shared" si="38"/>
        <v>0</v>
      </c>
      <c r="P97" s="164"/>
      <c r="Q97" s="165">
        <f t="shared" si="39"/>
        <v>0</v>
      </c>
      <c r="R97" s="101">
        <v>105</v>
      </c>
      <c r="S97" s="96">
        <f t="shared" si="40"/>
        <v>0</v>
      </c>
      <c r="T97" s="165">
        <f t="shared" si="41"/>
        <v>0</v>
      </c>
      <c r="U97" s="98">
        <f t="shared" si="10"/>
        <v>0</v>
      </c>
      <c r="V97" s="159"/>
    </row>
    <row r="98" spans="1:22" ht="12.75" customHeight="1" thickBot="1" thickTop="1">
      <c r="A98" s="159"/>
      <c r="B98" s="159"/>
      <c r="C98" s="159"/>
      <c r="D98" s="159"/>
      <c r="E98" s="159"/>
      <c r="F98" s="159"/>
      <c r="G98" s="159"/>
      <c r="H98" s="159"/>
      <c r="I98" s="159"/>
      <c r="J98" s="159"/>
      <c r="K98" s="160"/>
      <c r="L98" s="159"/>
      <c r="M98" s="99" t="s">
        <v>36</v>
      </c>
      <c r="N98" s="92">
        <f t="shared" si="37"/>
        <v>0</v>
      </c>
      <c r="O98" s="93">
        <f t="shared" si="38"/>
        <v>0</v>
      </c>
      <c r="P98" s="164"/>
      <c r="Q98" s="165">
        <f t="shared" si="39"/>
        <v>0</v>
      </c>
      <c r="R98" s="101">
        <v>150</v>
      </c>
      <c r="S98" s="96">
        <f t="shared" si="40"/>
        <v>0</v>
      </c>
      <c r="T98" s="165">
        <f t="shared" si="41"/>
        <v>0</v>
      </c>
      <c r="U98" s="98">
        <f t="shared" si="10"/>
        <v>0</v>
      </c>
      <c r="V98" s="159"/>
    </row>
    <row r="99" spans="1:22" ht="12.75" customHeight="1" thickBot="1" thickTop="1">
      <c r="A99" s="159"/>
      <c r="B99" s="159"/>
      <c r="C99" s="159"/>
      <c r="D99" s="159"/>
      <c r="E99" s="159"/>
      <c r="F99" s="159"/>
      <c r="G99" s="159"/>
      <c r="H99" s="159"/>
      <c r="I99" s="159"/>
      <c r="J99" s="159"/>
      <c r="K99" s="160"/>
      <c r="L99" s="159"/>
      <c r="M99" s="99" t="s">
        <v>30</v>
      </c>
      <c r="N99" s="92">
        <f t="shared" si="37"/>
        <v>0</v>
      </c>
      <c r="O99" s="93">
        <f t="shared" si="38"/>
        <v>0</v>
      </c>
      <c r="P99" s="164"/>
      <c r="Q99" s="165">
        <f t="shared" si="39"/>
        <v>0</v>
      </c>
      <c r="R99" s="101">
        <v>5</v>
      </c>
      <c r="S99" s="96">
        <f t="shared" si="40"/>
        <v>0</v>
      </c>
      <c r="T99" s="165">
        <f t="shared" si="41"/>
        <v>0</v>
      </c>
      <c r="U99" s="98">
        <f t="shared" si="10"/>
        <v>0</v>
      </c>
      <c r="V99" s="159"/>
    </row>
    <row r="100" spans="1:22" ht="12.75" customHeight="1" thickBot="1" thickTop="1">
      <c r="A100" s="159"/>
      <c r="B100" s="159"/>
      <c r="C100" s="159"/>
      <c r="D100" s="159"/>
      <c r="E100" s="159"/>
      <c r="F100" s="159"/>
      <c r="G100" s="159"/>
      <c r="H100" s="159"/>
      <c r="I100" s="159"/>
      <c r="J100" s="159"/>
      <c r="K100" s="160"/>
      <c r="L100" s="159"/>
      <c r="M100" s="106" t="s">
        <v>31</v>
      </c>
      <c r="N100" s="92">
        <f t="shared" si="37"/>
        <v>0</v>
      </c>
      <c r="O100" s="166">
        <f t="shared" si="38"/>
        <v>0</v>
      </c>
      <c r="P100" s="167"/>
      <c r="Q100" s="168">
        <f t="shared" si="39"/>
        <v>0</v>
      </c>
      <c r="R100" s="109">
        <v>40</v>
      </c>
      <c r="S100" s="169">
        <f t="shared" si="40"/>
        <v>0</v>
      </c>
      <c r="T100" s="168">
        <f t="shared" si="41"/>
        <v>0</v>
      </c>
      <c r="U100" s="98">
        <f t="shared" si="10"/>
        <v>0</v>
      </c>
      <c r="V100" s="159"/>
    </row>
    <row r="101" spans="1:22" ht="12.75" customHeight="1" thickBot="1">
      <c r="A101" s="159"/>
      <c r="B101" s="159"/>
      <c r="C101" s="159"/>
      <c r="D101" s="159"/>
      <c r="E101" s="159"/>
      <c r="F101" s="159"/>
      <c r="G101" s="159"/>
      <c r="H101" s="159"/>
      <c r="I101" s="159"/>
      <c r="J101" s="159"/>
      <c r="K101" s="160"/>
      <c r="L101" s="159"/>
      <c r="M101" s="170"/>
      <c r="N101" s="171"/>
      <c r="O101" s="158">
        <f>SUM(O92:O100)</f>
        <v>0</v>
      </c>
      <c r="P101" s="158"/>
      <c r="Q101" s="158">
        <f>SUM(Q92:Q100)</f>
        <v>0</v>
      </c>
      <c r="R101" s="158"/>
      <c r="S101" s="158">
        <f>SUM(S92:S100)</f>
        <v>0</v>
      </c>
      <c r="T101" s="158">
        <f>SUM(T92:T100)</f>
        <v>0</v>
      </c>
      <c r="U101" s="98">
        <f>IF(T101&lt;=Q101,0,100*(T101/Q101)^(3/2))+IF(T101&gt;=Q101,0,100*(Q101/T101)^(3/2))</f>
        <v>0</v>
      </c>
      <c r="V101" s="159"/>
    </row>
    <row r="102" spans="1:22" ht="12.75" customHeight="1" thickBot="1">
      <c r="A102" s="159"/>
      <c r="B102" s="159"/>
      <c r="C102" s="159"/>
      <c r="D102" s="159"/>
      <c r="E102" s="159"/>
      <c r="F102" s="159"/>
      <c r="G102" s="159"/>
      <c r="H102" s="159"/>
      <c r="I102" s="159"/>
      <c r="J102" s="159"/>
      <c r="K102" s="160"/>
      <c r="L102" s="159"/>
      <c r="M102" s="161" t="s">
        <v>68</v>
      </c>
      <c r="N102" s="153"/>
      <c r="O102" s="162"/>
      <c r="P102" s="163"/>
      <c r="Q102" s="163"/>
      <c r="R102" s="163"/>
      <c r="S102" s="163"/>
      <c r="T102" s="163"/>
      <c r="U102" s="98">
        <f aca="true" t="shared" si="42" ref="U102:U113">IF(T102&lt;=Q102,0,100*(T102/Q102)^(3/2))+IF(T102&gt;=Q102,0,100*(Q102/T102)^(3/2))</f>
        <v>0</v>
      </c>
      <c r="V102" s="159"/>
    </row>
    <row r="103" spans="1:22" ht="12.75" customHeight="1" thickBot="1" thickTop="1">
      <c r="A103" s="159"/>
      <c r="B103" s="159"/>
      <c r="C103" s="159"/>
      <c r="D103" s="159"/>
      <c r="E103" s="159"/>
      <c r="F103" s="159"/>
      <c r="G103" s="159"/>
      <c r="H103" s="159"/>
      <c r="I103" s="159"/>
      <c r="J103" s="159"/>
      <c r="K103" s="160"/>
      <c r="L103" s="159"/>
      <c r="M103" s="91" t="s">
        <v>57</v>
      </c>
      <c r="N103" s="92">
        <f aca="true" t="shared" si="43" ref="N103:N111">$C$18*I46</f>
        <v>0</v>
      </c>
      <c r="O103" s="133">
        <f aca="true" t="shared" si="44" ref="O103:O111">$C$52*I46</f>
        <v>0</v>
      </c>
      <c r="P103" s="164"/>
      <c r="Q103" s="165">
        <f aca="true" t="shared" si="45" ref="Q103:Q111">O103</f>
        <v>0</v>
      </c>
      <c r="R103" s="95">
        <v>10</v>
      </c>
      <c r="S103" s="96">
        <f aca="true" t="shared" si="46" ref="S103:S111">H46*$E$52</f>
        <v>0</v>
      </c>
      <c r="T103" s="165">
        <f aca="true" t="shared" si="47" ref="T103:T111">R103*S103</f>
        <v>0</v>
      </c>
      <c r="U103" s="98">
        <f t="shared" si="42"/>
        <v>0</v>
      </c>
      <c r="V103" s="159"/>
    </row>
    <row r="104" spans="1:22" ht="12.75" customHeight="1" thickBot="1" thickTop="1">
      <c r="A104" s="159"/>
      <c r="B104" s="159"/>
      <c r="C104" s="159"/>
      <c r="D104" s="159"/>
      <c r="E104" s="159"/>
      <c r="F104" s="159"/>
      <c r="G104" s="159"/>
      <c r="H104" s="159"/>
      <c r="I104" s="159"/>
      <c r="J104" s="159"/>
      <c r="K104" s="160"/>
      <c r="L104" s="159"/>
      <c r="M104" s="99" t="s">
        <v>58</v>
      </c>
      <c r="N104" s="92">
        <f t="shared" si="43"/>
        <v>0</v>
      </c>
      <c r="O104" s="93">
        <f t="shared" si="44"/>
        <v>0</v>
      </c>
      <c r="P104" s="164"/>
      <c r="Q104" s="165">
        <f t="shared" si="45"/>
        <v>0</v>
      </c>
      <c r="R104" s="101">
        <v>55</v>
      </c>
      <c r="S104" s="96">
        <f t="shared" si="46"/>
        <v>0</v>
      </c>
      <c r="T104" s="165">
        <f t="shared" si="47"/>
        <v>0</v>
      </c>
      <c r="U104" s="98">
        <f t="shared" si="42"/>
        <v>0</v>
      </c>
      <c r="V104" s="159"/>
    </row>
    <row r="105" spans="1:22" ht="12.75" customHeight="1" thickBot="1" thickTop="1">
      <c r="A105" s="159"/>
      <c r="B105" s="1"/>
      <c r="C105" s="1"/>
      <c r="D105" s="1"/>
      <c r="E105" s="1"/>
      <c r="F105" s="1"/>
      <c r="G105" s="1"/>
      <c r="H105" s="1"/>
      <c r="I105" s="1"/>
      <c r="J105" s="159"/>
      <c r="K105" s="160"/>
      <c r="L105" s="159"/>
      <c r="M105" s="99" t="s">
        <v>59</v>
      </c>
      <c r="N105" s="92">
        <f t="shared" si="43"/>
        <v>0</v>
      </c>
      <c r="O105" s="93">
        <f t="shared" si="44"/>
        <v>0</v>
      </c>
      <c r="P105" s="164"/>
      <c r="Q105" s="165">
        <f t="shared" si="45"/>
        <v>0</v>
      </c>
      <c r="R105" s="101">
        <v>26</v>
      </c>
      <c r="S105" s="96">
        <f t="shared" si="46"/>
        <v>0</v>
      </c>
      <c r="T105" s="165">
        <f t="shared" si="47"/>
        <v>0</v>
      </c>
      <c r="U105" s="98">
        <f t="shared" si="42"/>
        <v>0</v>
      </c>
      <c r="V105" s="159"/>
    </row>
    <row r="106" spans="1:22" ht="12.75" customHeight="1" thickBot="1" thickTop="1">
      <c r="A106" s="159"/>
      <c r="B106" s="1"/>
      <c r="C106" s="1"/>
      <c r="D106" s="1"/>
      <c r="E106" s="1"/>
      <c r="F106" s="1"/>
      <c r="G106" s="1"/>
      <c r="H106" s="1"/>
      <c r="I106" s="1"/>
      <c r="J106" s="159"/>
      <c r="K106" s="160"/>
      <c r="L106" s="159"/>
      <c r="M106" s="99" t="s">
        <v>21</v>
      </c>
      <c r="N106" s="92">
        <f t="shared" si="43"/>
        <v>0</v>
      </c>
      <c r="O106" s="93">
        <f t="shared" si="44"/>
        <v>0</v>
      </c>
      <c r="P106" s="164"/>
      <c r="Q106" s="165">
        <f t="shared" si="45"/>
        <v>0</v>
      </c>
      <c r="R106" s="101">
        <v>44</v>
      </c>
      <c r="S106" s="96">
        <f t="shared" si="46"/>
        <v>0</v>
      </c>
      <c r="T106" s="165">
        <f t="shared" si="47"/>
        <v>0</v>
      </c>
      <c r="U106" s="98">
        <f t="shared" si="42"/>
        <v>0</v>
      </c>
      <c r="V106" s="159"/>
    </row>
    <row r="107" spans="1:22" ht="12.75" customHeight="1" thickBot="1" thickTop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3"/>
      <c r="L107" s="1"/>
      <c r="M107" s="99" t="s">
        <v>33</v>
      </c>
      <c r="N107" s="92">
        <f t="shared" si="43"/>
        <v>0</v>
      </c>
      <c r="O107" s="93">
        <f t="shared" si="44"/>
        <v>0</v>
      </c>
      <c r="P107" s="164"/>
      <c r="Q107" s="165">
        <f t="shared" si="45"/>
        <v>0</v>
      </c>
      <c r="R107" s="101">
        <v>137</v>
      </c>
      <c r="S107" s="96">
        <f t="shared" si="46"/>
        <v>0</v>
      </c>
      <c r="T107" s="165">
        <f t="shared" si="47"/>
        <v>0</v>
      </c>
      <c r="U107" s="98">
        <f t="shared" si="42"/>
        <v>0</v>
      </c>
      <c r="V107" s="1"/>
    </row>
    <row r="108" spans="1:22" ht="12.75" customHeight="1" thickBot="1" thickTop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3"/>
      <c r="L108" s="1"/>
      <c r="M108" s="99" t="s">
        <v>81</v>
      </c>
      <c r="N108" s="92">
        <f t="shared" si="43"/>
        <v>0</v>
      </c>
      <c r="O108" s="93">
        <f t="shared" si="44"/>
        <v>0</v>
      </c>
      <c r="P108" s="164"/>
      <c r="Q108" s="165">
        <f t="shared" si="45"/>
        <v>0</v>
      </c>
      <c r="R108" s="101">
        <v>65</v>
      </c>
      <c r="S108" s="96">
        <f t="shared" si="46"/>
        <v>0</v>
      </c>
      <c r="T108" s="165">
        <f t="shared" si="47"/>
        <v>0</v>
      </c>
      <c r="U108" s="98">
        <f t="shared" si="42"/>
        <v>0</v>
      </c>
      <c r="V108" s="1"/>
    </row>
    <row r="109" spans="1:22" ht="12.75" customHeight="1" thickBot="1" thickTop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3"/>
      <c r="L109" s="1"/>
      <c r="M109" s="99" t="s">
        <v>36</v>
      </c>
      <c r="N109" s="92">
        <f t="shared" si="43"/>
        <v>0</v>
      </c>
      <c r="O109" s="93">
        <f t="shared" si="44"/>
        <v>0</v>
      </c>
      <c r="P109" s="164"/>
      <c r="Q109" s="165">
        <f t="shared" si="45"/>
        <v>0</v>
      </c>
      <c r="R109" s="101">
        <v>110</v>
      </c>
      <c r="S109" s="96">
        <f t="shared" si="46"/>
        <v>0</v>
      </c>
      <c r="T109" s="165">
        <f t="shared" si="47"/>
        <v>0</v>
      </c>
      <c r="U109" s="98">
        <f t="shared" si="42"/>
        <v>0</v>
      </c>
      <c r="V109" s="1"/>
    </row>
    <row r="110" spans="1:22" ht="12.75" customHeight="1" thickBot="1" thickTop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3"/>
      <c r="L110" s="1"/>
      <c r="M110" s="99" t="s">
        <v>30</v>
      </c>
      <c r="N110" s="92">
        <f t="shared" si="43"/>
        <v>0</v>
      </c>
      <c r="O110" s="93">
        <f t="shared" si="44"/>
        <v>0</v>
      </c>
      <c r="P110" s="164"/>
      <c r="Q110" s="165">
        <f t="shared" si="45"/>
        <v>0</v>
      </c>
      <c r="R110" s="101">
        <v>5</v>
      </c>
      <c r="S110" s="96">
        <f t="shared" si="46"/>
        <v>0</v>
      </c>
      <c r="T110" s="165">
        <f t="shared" si="47"/>
        <v>0</v>
      </c>
      <c r="U110" s="98">
        <f t="shared" si="42"/>
        <v>0</v>
      </c>
      <c r="V110" s="1"/>
    </row>
    <row r="111" spans="1:22" ht="12.75" customHeight="1" thickBot="1" thickTop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3"/>
      <c r="L111" s="1"/>
      <c r="M111" s="106" t="s">
        <v>31</v>
      </c>
      <c r="N111" s="92">
        <f t="shared" si="43"/>
        <v>0</v>
      </c>
      <c r="O111" s="166">
        <f t="shared" si="44"/>
        <v>0</v>
      </c>
      <c r="P111" s="167"/>
      <c r="Q111" s="168">
        <f t="shared" si="45"/>
        <v>0</v>
      </c>
      <c r="R111" s="109">
        <v>20</v>
      </c>
      <c r="S111" s="169">
        <f t="shared" si="46"/>
        <v>0</v>
      </c>
      <c r="T111" s="168">
        <f t="shared" si="47"/>
        <v>0</v>
      </c>
      <c r="U111" s="98">
        <f t="shared" si="42"/>
        <v>0</v>
      </c>
      <c r="V111" s="1"/>
    </row>
    <row r="112" spans="1:22" ht="12.75" customHeight="1" thickBo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3"/>
      <c r="L112" s="1"/>
      <c r="M112" s="156"/>
      <c r="N112" s="157"/>
      <c r="O112" s="158">
        <f>SUM(O103:O111)</f>
        <v>0</v>
      </c>
      <c r="P112" s="158"/>
      <c r="Q112" s="158">
        <f>SUM(Q103:Q111)</f>
        <v>0</v>
      </c>
      <c r="R112" s="158"/>
      <c r="S112" s="158">
        <f>SUM(S103:S111)</f>
        <v>0</v>
      </c>
      <c r="T112" s="158">
        <f>SUM(T103:T111)</f>
        <v>0</v>
      </c>
      <c r="U112" s="98">
        <f t="shared" si="42"/>
        <v>0</v>
      </c>
      <c r="V112" s="1"/>
    </row>
    <row r="113" spans="1:22" ht="12.75" customHeight="1" thickBot="1">
      <c r="A113" s="1"/>
      <c r="J113" s="1"/>
      <c r="K113" s="3"/>
      <c r="L113" s="1"/>
      <c r="M113" s="173"/>
      <c r="N113" s="174"/>
      <c r="O113" s="175"/>
      <c r="P113" s="175"/>
      <c r="Q113" s="175"/>
      <c r="R113" s="175"/>
      <c r="S113" s="175"/>
      <c r="T113" s="175"/>
      <c r="U113" s="98">
        <f t="shared" si="42"/>
        <v>0</v>
      </c>
      <c r="V113" s="1"/>
    </row>
    <row r="114" spans="1:22" ht="12.75" customHeight="1" thickBot="1">
      <c r="A114" s="1"/>
      <c r="J114" s="1"/>
      <c r="K114" s="11"/>
      <c r="L114" s="11"/>
      <c r="M114" s="176"/>
      <c r="N114" s="177">
        <f>O46+O57+O68+O79</f>
        <v>15000</v>
      </c>
      <c r="O114" s="178">
        <f>O46+O57+O68+O79+O90+O101+O112</f>
        <v>15000</v>
      </c>
      <c r="P114" s="178">
        <f>P46+P57+P68+P79</f>
        <v>1000</v>
      </c>
      <c r="Q114" s="179">
        <f>Q46+Q57+Q68+Q79+Q90+Q101+Q112</f>
        <v>16000</v>
      </c>
      <c r="R114" s="178"/>
      <c r="S114" s="178">
        <f>T46+T57+T68+T79</f>
        <v>15600</v>
      </c>
      <c r="T114" s="180">
        <f>T46+T57+T68+T79+T90+T101+T112</f>
        <v>15600</v>
      </c>
      <c r="U114" s="98">
        <f>IF($T$114&gt;=$Q$114,0,100*(T114/Q114)^(3/2))+IF($T$114&lt;=$Q$114,0,100*(Q114/T114)^(3/2))</f>
        <v>96.27353608339105</v>
      </c>
      <c r="V114" s="1"/>
    </row>
    <row r="134" spans="2:7" ht="12.75" customHeight="1">
      <c r="B134" s="246" t="s">
        <v>69</v>
      </c>
      <c r="C134" s="247"/>
      <c r="D134" s="248"/>
      <c r="E134" s="1"/>
      <c r="F134" s="1"/>
      <c r="G134" s="1"/>
    </row>
    <row r="135" spans="2:7" ht="12.75" customHeight="1">
      <c r="B135" s="249"/>
      <c r="C135" s="250"/>
      <c r="D135" s="251"/>
      <c r="E135" s="1"/>
      <c r="F135" s="1"/>
      <c r="G135" s="1"/>
    </row>
    <row r="136" spans="2:7" ht="12.75" customHeight="1">
      <c r="B136" s="1"/>
      <c r="C136" s="1"/>
      <c r="D136" s="1"/>
      <c r="E136" s="1"/>
      <c r="F136" s="1"/>
      <c r="G136" s="1"/>
    </row>
    <row r="137" spans="2:7" ht="12.75" customHeight="1">
      <c r="B137" s="1"/>
      <c r="C137" s="1"/>
      <c r="D137" s="1"/>
      <c r="E137" s="1"/>
      <c r="F137" s="1"/>
      <c r="G137" s="1"/>
    </row>
    <row r="138" spans="2:7" ht="12.75" customHeight="1">
      <c r="B138" s="1"/>
      <c r="C138" s="1"/>
      <c r="D138" s="1"/>
      <c r="E138" s="1"/>
      <c r="F138" s="1"/>
      <c r="G138" s="1"/>
    </row>
    <row r="139" spans="2:7" ht="12.75" customHeight="1">
      <c r="B139" s="1"/>
      <c r="C139" s="1"/>
      <c r="D139" s="1"/>
      <c r="E139" s="1"/>
      <c r="F139" s="1"/>
      <c r="G139" s="1"/>
    </row>
    <row r="140" spans="2:9" ht="12.75" customHeight="1">
      <c r="B140" s="181"/>
      <c r="C140" s="181" t="s">
        <v>70</v>
      </c>
      <c r="D140" s="181" t="s">
        <v>6</v>
      </c>
      <c r="E140" s="181" t="s">
        <v>7</v>
      </c>
      <c r="F140" s="181" t="s">
        <v>8</v>
      </c>
      <c r="G140" s="181" t="s">
        <v>9</v>
      </c>
      <c r="H140" s="181" t="s">
        <v>10</v>
      </c>
      <c r="I140" s="181" t="s">
        <v>29</v>
      </c>
    </row>
    <row r="141" spans="2:9" ht="12.75" customHeight="1">
      <c r="B141" s="181">
        <v>0</v>
      </c>
      <c r="C141" s="181"/>
      <c r="D141" s="181">
        <v>1</v>
      </c>
      <c r="E141" s="181">
        <v>1</v>
      </c>
      <c r="F141" s="181">
        <v>1</v>
      </c>
      <c r="G141" s="181">
        <v>1</v>
      </c>
      <c r="H141" s="181">
        <v>1</v>
      </c>
      <c r="I141" s="181">
        <v>1</v>
      </c>
    </row>
    <row r="142" spans="2:10" ht="12.75" customHeight="1">
      <c r="B142" s="181">
        <v>1</v>
      </c>
      <c r="C142" s="181">
        <v>0</v>
      </c>
      <c r="D142" s="181">
        <v>1.1</v>
      </c>
      <c r="E142" s="181">
        <v>1.05</v>
      </c>
      <c r="F142" s="181">
        <v>1.05</v>
      </c>
      <c r="G142" s="181">
        <v>1.05</v>
      </c>
      <c r="H142" s="181">
        <v>1.04</v>
      </c>
      <c r="I142" s="181">
        <v>1.04</v>
      </c>
      <c r="J142" s="181" t="s">
        <v>12</v>
      </c>
    </row>
    <row r="143" spans="2:10" ht="12.75" customHeight="1">
      <c r="B143" s="181">
        <v>2</v>
      </c>
      <c r="C143" s="181">
        <v>0.015</v>
      </c>
      <c r="D143" s="181">
        <v>1.2</v>
      </c>
      <c r="E143" s="181">
        <v>1.1</v>
      </c>
      <c r="F143" s="181">
        <v>1.1</v>
      </c>
      <c r="G143" s="181">
        <v>1.1</v>
      </c>
      <c r="H143" s="181">
        <v>1.08</v>
      </c>
      <c r="I143" s="181">
        <v>1.08</v>
      </c>
      <c r="J143" s="181">
        <v>1</v>
      </c>
    </row>
    <row r="144" spans="2:10" ht="12.75" customHeight="1">
      <c r="B144" s="181">
        <v>3</v>
      </c>
      <c r="C144" s="181">
        <v>0.03</v>
      </c>
      <c r="D144" s="181">
        <v>1.3</v>
      </c>
      <c r="E144" s="181">
        <v>1.16</v>
      </c>
      <c r="F144" s="181">
        <v>1.16</v>
      </c>
      <c r="G144" s="181">
        <v>1.16</v>
      </c>
      <c r="H144" s="181">
        <v>1.08</v>
      </c>
      <c r="I144" s="181">
        <v>1.08</v>
      </c>
      <c r="J144" s="181">
        <v>1.04</v>
      </c>
    </row>
    <row r="145" spans="2:10" ht="12.75" customHeight="1">
      <c r="B145" s="181">
        <v>4</v>
      </c>
      <c r="C145" s="181">
        <v>0.045</v>
      </c>
      <c r="D145" s="181">
        <v>1.4</v>
      </c>
      <c r="E145" s="181">
        <v>1.22</v>
      </c>
      <c r="F145" s="181">
        <v>1.22</v>
      </c>
      <c r="G145" s="181">
        <v>1.22</v>
      </c>
      <c r="H145" s="181">
        <v>1.08</v>
      </c>
      <c r="I145" s="181">
        <v>1.08</v>
      </c>
      <c r="J145" s="181">
        <v>1.08</v>
      </c>
    </row>
    <row r="146" spans="2:10" ht="12.75" customHeight="1">
      <c r="B146" s="181">
        <v>5</v>
      </c>
      <c r="C146" s="181">
        <v>0.06</v>
      </c>
      <c r="D146" s="181">
        <v>1.5</v>
      </c>
      <c r="E146" s="181">
        <v>1.2</v>
      </c>
      <c r="F146" s="181">
        <v>1.2</v>
      </c>
      <c r="G146" s="181">
        <v>1.2</v>
      </c>
      <c r="H146" s="181">
        <v>1.08</v>
      </c>
      <c r="I146" s="181">
        <v>1.08</v>
      </c>
      <c r="J146" s="181">
        <v>1.08</v>
      </c>
    </row>
    <row r="147" spans="2:10" ht="12.75" customHeight="1">
      <c r="B147" s="181">
        <v>6</v>
      </c>
      <c r="C147" s="181">
        <v>0.075</v>
      </c>
      <c r="D147" s="181">
        <v>1.6</v>
      </c>
      <c r="E147" s="181">
        <v>1.25</v>
      </c>
      <c r="F147" s="181">
        <v>1.25</v>
      </c>
      <c r="G147" s="181">
        <v>1.25</v>
      </c>
      <c r="H147" s="181">
        <v>1.08</v>
      </c>
      <c r="I147" s="181">
        <v>1.08</v>
      </c>
      <c r="J147" s="181">
        <v>1.08</v>
      </c>
    </row>
    <row r="148" spans="2:10" ht="12.75" customHeight="1">
      <c r="B148" s="181">
        <v>7</v>
      </c>
      <c r="C148" s="181">
        <v>0.09</v>
      </c>
      <c r="D148" s="181">
        <v>1.75</v>
      </c>
      <c r="E148" s="181">
        <v>1.35</v>
      </c>
      <c r="F148" s="181">
        <v>1.35</v>
      </c>
      <c r="G148" s="181">
        <v>1.35</v>
      </c>
      <c r="H148" s="181">
        <v>1.08</v>
      </c>
      <c r="I148" s="181">
        <v>1.08</v>
      </c>
      <c r="J148" s="181">
        <v>1.08</v>
      </c>
    </row>
    <row r="149" spans="2:10" ht="12.75" customHeight="1">
      <c r="B149" s="181">
        <v>8</v>
      </c>
      <c r="C149" s="181">
        <v>0.105</v>
      </c>
      <c r="D149" s="181">
        <v>1.9</v>
      </c>
      <c r="E149" s="181">
        <v>1.4</v>
      </c>
      <c r="F149" s="181">
        <v>1.4</v>
      </c>
      <c r="G149" s="181">
        <v>1.4</v>
      </c>
      <c r="H149" s="181">
        <v>1.08</v>
      </c>
      <c r="I149" s="181">
        <v>1.08</v>
      </c>
      <c r="J149" s="181">
        <v>1.08</v>
      </c>
    </row>
    <row r="150" spans="2:10" ht="12.75" customHeight="1">
      <c r="B150" s="181">
        <v>9</v>
      </c>
      <c r="C150" s="181">
        <v>0.12</v>
      </c>
      <c r="D150" s="181">
        <v>2.1</v>
      </c>
      <c r="E150" s="181">
        <v>1.45</v>
      </c>
      <c r="F150" s="181">
        <v>1.45</v>
      </c>
      <c r="G150" s="181">
        <v>1.45</v>
      </c>
      <c r="H150" s="181">
        <v>1.08</v>
      </c>
      <c r="I150" s="181">
        <v>1.08</v>
      </c>
      <c r="J150" s="181">
        <v>1.08</v>
      </c>
    </row>
    <row r="151" spans="2:10" ht="12.75" customHeight="1">
      <c r="B151" s="181">
        <v>10</v>
      </c>
      <c r="C151" s="181">
        <v>0.15</v>
      </c>
      <c r="D151" s="181">
        <v>2.35</v>
      </c>
      <c r="E151" s="181">
        <v>1.6</v>
      </c>
      <c r="F151" s="181">
        <v>1.6</v>
      </c>
      <c r="G151" s="181">
        <v>1.6</v>
      </c>
      <c r="H151" s="181">
        <v>1.08</v>
      </c>
      <c r="I151" s="181">
        <v>1.08</v>
      </c>
      <c r="J151" s="181">
        <v>1.08</v>
      </c>
    </row>
    <row r="152" ht="12.75" customHeight="1">
      <c r="J152" s="181">
        <v>1.08</v>
      </c>
    </row>
    <row r="153" ht="12.75" customHeight="1">
      <c r="J153" s="181">
        <v>1.08</v>
      </c>
    </row>
  </sheetData>
  <sheetProtection/>
  <mergeCells count="30">
    <mergeCell ref="B43:E43"/>
    <mergeCell ref="G43:I43"/>
    <mergeCell ref="B134:D135"/>
    <mergeCell ref="B23:C23"/>
    <mergeCell ref="G23:H23"/>
    <mergeCell ref="G24:H24"/>
    <mergeCell ref="B34:D34"/>
    <mergeCell ref="M34:O34"/>
    <mergeCell ref="G25:H25"/>
    <mergeCell ref="G16:H16"/>
    <mergeCell ref="G17:H17"/>
    <mergeCell ref="G18:H18"/>
    <mergeCell ref="G19:H19"/>
    <mergeCell ref="G21:H21"/>
    <mergeCell ref="G22:H22"/>
    <mergeCell ref="N20:O20"/>
    <mergeCell ref="P20:Q20"/>
    <mergeCell ref="G10:H10"/>
    <mergeCell ref="G11:H11"/>
    <mergeCell ref="G12:H12"/>
    <mergeCell ref="G13:J13"/>
    <mergeCell ref="G14:H14"/>
    <mergeCell ref="G15:H15"/>
    <mergeCell ref="B9:C9"/>
    <mergeCell ref="G9:H9"/>
    <mergeCell ref="B2:C3"/>
    <mergeCell ref="B6:C7"/>
    <mergeCell ref="M6:N7"/>
    <mergeCell ref="G7:I7"/>
    <mergeCell ref="G8:I8"/>
  </mergeCells>
  <dataValidations count="7">
    <dataValidation type="list" allowBlank="1" showInputMessage="1" showErrorMessage="1" sqref="I28">
      <formula1>$J$143:$J$153</formula1>
    </dataValidation>
    <dataValidation type="list" allowBlank="1" showInputMessage="1" showErrorMessage="1" sqref="I27">
      <formula1>$I$141:$I$151</formula1>
    </dataValidation>
    <dataValidation type="list" allowBlank="1" showInputMessage="1" showErrorMessage="1" sqref="I26">
      <formula1>$H$141:$H$151</formula1>
    </dataValidation>
    <dataValidation type="list" allowBlank="1" showInputMessage="1" showErrorMessage="1" sqref="I21">
      <formula1>$C$142:$C$151</formula1>
    </dataValidation>
    <dataValidation type="list" allowBlank="1" showInputMessage="1" showErrorMessage="1" sqref="I22">
      <formula1>$D$141:$D$151</formula1>
    </dataValidation>
    <dataValidation type="list" allowBlank="1" showInputMessage="1" showErrorMessage="1" sqref="I23:I25">
      <formula1>$E$141:$E$151</formula1>
    </dataValidation>
    <dataValidation type="list" allowBlank="1" showInputMessage="1" showErrorMessage="1" sqref="I11">
      <formula1>$M$37:$M$40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BBM</dc:creator>
  <cp:keywords/>
  <dc:description/>
  <cp:lastModifiedBy>BBM</cp:lastModifiedBy>
  <dcterms:created xsi:type="dcterms:W3CDTF">2009-09-05T08:33:49Z</dcterms:created>
  <dcterms:modified xsi:type="dcterms:W3CDTF">2009-09-05T10:19:35Z</dcterms:modified>
  <cp:category/>
  <cp:version/>
  <cp:contentType/>
  <cp:contentStatus/>
</cp:coreProperties>
</file>